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01 R144565621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R144565621 Pol'!$A$1:$Q$65</definedName>
    <definedName name="_xlnm.Print_Area" localSheetId="0">Stavba!$A$1:$J$61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45621" iterate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54" i="11" l="1"/>
  <c r="G61" i="11" l="1"/>
  <c r="G35" i="11" l="1"/>
  <c r="G21" i="11"/>
  <c r="G58" i="11"/>
  <c r="G25" i="11"/>
  <c r="G34" i="11" l="1"/>
  <c r="G57" i="11"/>
  <c r="G11" i="11"/>
  <c r="G8" i="11" l="1"/>
  <c r="G7" i="11" s="1"/>
  <c r="I54" i="1" s="1"/>
  <c r="I8" i="11"/>
  <c r="I7" i="11" s="1"/>
  <c r="K8" i="11"/>
  <c r="K7" i="11" s="1"/>
  <c r="O8" i="11"/>
  <c r="O7" i="11" s="1"/>
  <c r="Q8" i="11"/>
  <c r="Q7" i="11" s="1"/>
  <c r="G10" i="11"/>
  <c r="I10" i="11"/>
  <c r="I9" i="11" s="1"/>
  <c r="K10" i="11"/>
  <c r="K9" i="11" s="1"/>
  <c r="O10" i="11"/>
  <c r="O9" i="11" s="1"/>
  <c r="Q10" i="11"/>
  <c r="Q9" i="11" s="1"/>
  <c r="G13" i="11"/>
  <c r="G12" i="11" s="1"/>
  <c r="I13" i="11"/>
  <c r="I12" i="11" s="1"/>
  <c r="K13" i="11"/>
  <c r="K12" i="11" s="1"/>
  <c r="O13" i="11"/>
  <c r="O12" i="11" s="1"/>
  <c r="Q13" i="11"/>
  <c r="Q12" i="11" s="1"/>
  <c r="G15" i="11"/>
  <c r="I15" i="11"/>
  <c r="K15" i="11"/>
  <c r="O15" i="11"/>
  <c r="Q15" i="11"/>
  <c r="G16" i="11"/>
  <c r="M16" i="11" s="1"/>
  <c r="I16" i="11"/>
  <c r="K16" i="11"/>
  <c r="O16" i="11"/>
  <c r="Q16" i="11"/>
  <c r="G17" i="11"/>
  <c r="M17" i="11" s="1"/>
  <c r="I17" i="11"/>
  <c r="K17" i="11"/>
  <c r="O17" i="11"/>
  <c r="Q17" i="11"/>
  <c r="G18" i="11"/>
  <c r="M18" i="11" s="1"/>
  <c r="I18" i="11"/>
  <c r="K18" i="11"/>
  <c r="O18" i="11"/>
  <c r="Q18" i="11"/>
  <c r="G19" i="11"/>
  <c r="M19" i="11" s="1"/>
  <c r="I19" i="11"/>
  <c r="K19" i="11"/>
  <c r="O19" i="11"/>
  <c r="Q19" i="11"/>
  <c r="G20" i="11"/>
  <c r="M20" i="11" s="1"/>
  <c r="I20" i="11"/>
  <c r="K20" i="11"/>
  <c r="O20" i="11"/>
  <c r="Q20" i="11"/>
  <c r="G23" i="11"/>
  <c r="M23" i="11" s="1"/>
  <c r="I23" i="11"/>
  <c r="K23" i="11"/>
  <c r="O23" i="11"/>
  <c r="Q23" i="11"/>
  <c r="G24" i="11"/>
  <c r="I24" i="11"/>
  <c r="K24" i="11"/>
  <c r="O24" i="11"/>
  <c r="Q24" i="11"/>
  <c r="G26" i="11"/>
  <c r="M26" i="11" s="1"/>
  <c r="I26" i="11"/>
  <c r="K26" i="11"/>
  <c r="O26" i="11"/>
  <c r="Q26" i="11"/>
  <c r="G27" i="11"/>
  <c r="M27" i="11" s="1"/>
  <c r="I27" i="11"/>
  <c r="K27" i="11"/>
  <c r="O27" i="11"/>
  <c r="Q27" i="11"/>
  <c r="G28" i="11"/>
  <c r="I28" i="11"/>
  <c r="K28" i="11"/>
  <c r="O28" i="11"/>
  <c r="Q28" i="11"/>
  <c r="G29" i="11"/>
  <c r="M29" i="11" s="1"/>
  <c r="I29" i="11"/>
  <c r="K29" i="11"/>
  <c r="O29" i="11"/>
  <c r="Q29" i="11"/>
  <c r="G30" i="11"/>
  <c r="M30" i="11" s="1"/>
  <c r="I30" i="11"/>
  <c r="K30" i="11"/>
  <c r="O30" i="11"/>
  <c r="Q30" i="11"/>
  <c r="G31" i="11"/>
  <c r="M31" i="11" s="1"/>
  <c r="I31" i="11"/>
  <c r="K31" i="11"/>
  <c r="O31" i="11"/>
  <c r="Q31" i="11"/>
  <c r="G32" i="11"/>
  <c r="M32" i="11" s="1"/>
  <c r="I32" i="11"/>
  <c r="K32" i="11"/>
  <c r="O32" i="11"/>
  <c r="Q32" i="11"/>
  <c r="G33" i="11"/>
  <c r="M33" i="11" s="1"/>
  <c r="I33" i="11"/>
  <c r="K33" i="11"/>
  <c r="O33" i="11"/>
  <c r="Q33" i="11"/>
  <c r="G37" i="11"/>
  <c r="G36" i="11" s="1"/>
  <c r="I56" i="1" s="1"/>
  <c r="I37" i="11"/>
  <c r="I36" i="11" s="1"/>
  <c r="K37" i="11"/>
  <c r="K36" i="11" s="1"/>
  <c r="O37" i="11"/>
  <c r="O36" i="11" s="1"/>
  <c r="Q37" i="11"/>
  <c r="Q36" i="11" s="1"/>
  <c r="G39" i="11"/>
  <c r="G38" i="11" s="1"/>
  <c r="I57" i="1" s="1"/>
  <c r="I39" i="11"/>
  <c r="I38" i="11" s="1"/>
  <c r="K39" i="11"/>
  <c r="K38" i="11" s="1"/>
  <c r="O39" i="11"/>
  <c r="O38" i="11" s="1"/>
  <c r="Q39" i="11"/>
  <c r="Q38" i="11" s="1"/>
  <c r="G41" i="11"/>
  <c r="G40" i="11" s="1"/>
  <c r="I59" i="1" s="1"/>
  <c r="I41" i="11"/>
  <c r="I40" i="11" s="1"/>
  <c r="K41" i="11"/>
  <c r="K40" i="11" s="1"/>
  <c r="O41" i="11"/>
  <c r="O40" i="11" s="1"/>
  <c r="Q41" i="11"/>
  <c r="Q40" i="11" s="1"/>
  <c r="G43" i="11"/>
  <c r="G42" i="11" s="1"/>
  <c r="I43" i="11"/>
  <c r="I42" i="11" s="1"/>
  <c r="K43" i="11"/>
  <c r="K42" i="11" s="1"/>
  <c r="O43" i="11"/>
  <c r="O42" i="11" s="1"/>
  <c r="Q43" i="11"/>
  <c r="Q42" i="11" s="1"/>
  <c r="G45" i="11"/>
  <c r="G44" i="11" s="1"/>
  <c r="I45" i="11"/>
  <c r="I44" i="11" s="1"/>
  <c r="K45" i="11"/>
  <c r="K44" i="11" s="1"/>
  <c r="O45" i="11"/>
  <c r="O44" i="11" s="1"/>
  <c r="Q45" i="11"/>
  <c r="Q44" i="11" s="1"/>
  <c r="G47" i="11"/>
  <c r="I47" i="11"/>
  <c r="K47" i="11"/>
  <c r="O47" i="11"/>
  <c r="Q47" i="11"/>
  <c r="G48" i="11"/>
  <c r="M48" i="11" s="1"/>
  <c r="I48" i="11"/>
  <c r="K48" i="11"/>
  <c r="K46" i="11" s="1"/>
  <c r="O48" i="11"/>
  <c r="Q48" i="11"/>
  <c r="G50" i="11"/>
  <c r="I50" i="11"/>
  <c r="I49" i="11" s="1"/>
  <c r="K50" i="11"/>
  <c r="K49" i="11" s="1"/>
  <c r="O50" i="11"/>
  <c r="O49" i="11" s="1"/>
  <c r="Q50" i="11"/>
  <c r="Q49" i="11" s="1"/>
  <c r="G52" i="11"/>
  <c r="I52" i="11"/>
  <c r="K52" i="11"/>
  <c r="O52" i="11"/>
  <c r="Q52" i="11"/>
  <c r="G53" i="11"/>
  <c r="M53" i="11" s="1"/>
  <c r="I53" i="11"/>
  <c r="K53" i="11"/>
  <c r="O53" i="11"/>
  <c r="Q53" i="11"/>
  <c r="G56" i="11"/>
  <c r="M56" i="11" s="1"/>
  <c r="I56" i="11"/>
  <c r="K56" i="11"/>
  <c r="O56" i="11"/>
  <c r="Q56" i="11"/>
  <c r="G60" i="11"/>
  <c r="M60" i="11" s="1"/>
  <c r="I60" i="11"/>
  <c r="K60" i="11"/>
  <c r="O60" i="11"/>
  <c r="Q60" i="11"/>
  <c r="G63" i="11"/>
  <c r="M63" i="11" s="1"/>
  <c r="I63" i="11"/>
  <c r="K63" i="11"/>
  <c r="O63" i="11"/>
  <c r="Q63" i="11"/>
  <c r="G65" i="11"/>
  <c r="G64" i="11" s="1"/>
  <c r="I65" i="11"/>
  <c r="I64" i="11" s="1"/>
  <c r="K65" i="11"/>
  <c r="K64" i="11" s="1"/>
  <c r="O65" i="11"/>
  <c r="O64" i="11" s="1"/>
  <c r="Q65" i="11"/>
  <c r="Q64" i="11" s="1"/>
  <c r="F42" i="1"/>
  <c r="G42" i="1"/>
  <c r="H42" i="1"/>
  <c r="I42" i="1"/>
  <c r="J41" i="1" s="1"/>
  <c r="J39" i="1"/>
  <c r="J42" i="1" s="1"/>
  <c r="J28" i="1"/>
  <c r="J26" i="1"/>
  <c r="G38" i="1"/>
  <c r="F38" i="1"/>
  <c r="J23" i="1"/>
  <c r="J24" i="1"/>
  <c r="J25" i="1"/>
  <c r="J27" i="1"/>
  <c r="E24" i="1"/>
  <c r="E26" i="1"/>
  <c r="I60" i="1" l="1"/>
  <c r="I19" i="1" s="1"/>
  <c r="G55" i="11"/>
  <c r="I53" i="1" s="1"/>
  <c r="G51" i="11"/>
  <c r="I49" i="1" s="1"/>
  <c r="I16" i="1" s="1"/>
  <c r="G46" i="11"/>
  <c r="I58" i="1" s="1"/>
  <c r="G59" i="11"/>
  <c r="G14" i="11"/>
  <c r="G62" i="11"/>
  <c r="M52" i="11"/>
  <c r="M51" i="11" s="1"/>
  <c r="M50" i="11"/>
  <c r="M49" i="11" s="1"/>
  <c r="G49" i="11"/>
  <c r="I51" i="1" s="1"/>
  <c r="M28" i="11"/>
  <c r="G22" i="11"/>
  <c r="I55" i="1" s="1"/>
  <c r="K51" i="11"/>
  <c r="I46" i="11"/>
  <c r="M65" i="11"/>
  <c r="M64" i="11" s="1"/>
  <c r="O62" i="11"/>
  <c r="K14" i="11"/>
  <c r="O51" i="11"/>
  <c r="Q51" i="11"/>
  <c r="Q62" i="11"/>
  <c r="Q59" i="11"/>
  <c r="I51" i="11"/>
  <c r="O46" i="11"/>
  <c r="I14" i="11"/>
  <c r="K62" i="11"/>
  <c r="K59" i="11"/>
  <c r="O59" i="11"/>
  <c r="K55" i="11"/>
  <c r="O55" i="11"/>
  <c r="Q14" i="11"/>
  <c r="O14" i="11"/>
  <c r="I62" i="11"/>
  <c r="I59" i="11"/>
  <c r="I55" i="11"/>
  <c r="Q46" i="11"/>
  <c r="I22" i="11"/>
  <c r="Q22" i="11"/>
  <c r="O22" i="11"/>
  <c r="M45" i="11"/>
  <c r="M44" i="11" s="1"/>
  <c r="M37" i="11"/>
  <c r="M36" i="11" s="1"/>
  <c r="M59" i="11"/>
  <c r="M47" i="11"/>
  <c r="M46" i="11" s="1"/>
  <c r="M39" i="11"/>
  <c r="M38" i="11" s="1"/>
  <c r="M41" i="11"/>
  <c r="M40" i="11" s="1"/>
  <c r="M62" i="11"/>
  <c r="Q55" i="11"/>
  <c r="M55" i="11"/>
  <c r="M43" i="11"/>
  <c r="M42" i="11" s="1"/>
  <c r="M24" i="11"/>
  <c r="K22" i="11"/>
  <c r="M15" i="11"/>
  <c r="M14" i="11" s="1"/>
  <c r="M13" i="11"/>
  <c r="M12" i="11" s="1"/>
  <c r="M10" i="11"/>
  <c r="M9" i="11" s="1"/>
  <c r="M8" i="11"/>
  <c r="M7" i="11" s="1"/>
  <c r="J40" i="1"/>
  <c r="I50" i="1" l="1"/>
  <c r="I17" i="1"/>
  <c r="M22" i="11"/>
  <c r="I61" i="1" l="1"/>
  <c r="I18" i="1"/>
  <c r="I21" i="1" s="1"/>
  <c r="G26" i="1" l="1"/>
  <c r="G25" i="1"/>
  <c r="G29" i="1" s="1"/>
  <c r="J59" i="1"/>
  <c r="J49" i="1"/>
  <c r="J52" i="1"/>
  <c r="J58" i="1"/>
  <c r="J51" i="1"/>
  <c r="J54" i="1"/>
  <c r="J57" i="1"/>
  <c r="J55" i="1"/>
  <c r="J60" i="1"/>
  <c r="J50" i="1"/>
  <c r="J56" i="1"/>
  <c r="J53" i="1"/>
  <c r="J6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<sst xmlns="http://schemas.openxmlformats.org/spreadsheetml/2006/main" count="402" uniqueCount="191">
  <si>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</si>
  <si>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</si>
  <si>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</si>
  <si>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</si>
  <si>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</si>
  <si>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</si>
  <si>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</si>
  <si>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</si>
  <si>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</si>
  <si>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</si>
  <si>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</si>
  <si>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</si>
  <si>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</si>
  <si>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</si>
  <si>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</si>
  <si>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</si>
  <si>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</si>
  <si>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</si>
  <si>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</si>
  <si>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</si>
  <si>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</si>
  <si>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</si>
  <si>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</si>
  <si>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</si>
  <si>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</si>
  <si>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</si>
  <si>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</si>
  <si>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</si>
  <si>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</si>
  <si>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</si>
  <si>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</si>
  <si>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</si>
  <si>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</si>
  <si>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</si>
  <si>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</si>
  <si>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</si>
  <si>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</si>
  <si>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</si>
  <si>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</si>
  <si>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</si>
  <si>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R144565621</t>
  </si>
  <si>
    <t>MaR, A19</t>
  </si>
  <si>
    <t>01</t>
  </si>
  <si>
    <t>MaR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</si>
  <si>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</si>
  <si>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</si>
  <si>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</si>
  <si>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</si>
  <si>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</si>
  <si>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</si>
  <si>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</si>
  <si>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19-57</t>
  </si>
  <si>
    <t>Projekční práce</t>
  </si>
  <si>
    <t>01-54</t>
  </si>
  <si>
    <t>Montážní materiál</t>
  </si>
  <si>
    <t>18-80</t>
  </si>
  <si>
    <t>Ostatní služby</t>
  </si>
  <si>
    <t>01-50</t>
  </si>
  <si>
    <t>Systém technologie</t>
  </si>
  <si>
    <t>01-51</t>
  </si>
  <si>
    <t>Periferie vstupní</t>
  </si>
  <si>
    <t>01-53</t>
  </si>
  <si>
    <t>Rozvaděč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</si>
  <si>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</si>
  <si>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</si>
  <si>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</si>
  <si>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</si>
  <si>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</si>
  <si>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</si>
  <si>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</si>
  <si>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</si>
  <si>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19-56</t>
  </si>
  <si>
    <t>Vizualizace</t>
  </si>
  <si>
    <t>19-55</t>
  </si>
  <si>
    <t>Inženýring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</si>
  <si>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</si>
  <si>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</si>
  <si>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</si>
  <si>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</si>
  <si>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</si>
  <si>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</si>
  <si>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</si>
  <si>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</si>
  <si>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</si>
  <si>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</si>
  <si>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</si>
  <si>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</si>
  <si>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</si>
  <si>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</si>
  <si>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</si>
  <si>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</si>
  <si>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</si>
  <si>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</si>
  <si>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</si>
  <si>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</si>
  <si>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</si>
  <si>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</si>
  <si>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</si>
  <si>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</si>
  <si>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</si>
  <si>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UK530BS</t>
  </si>
  <si>
    <t>Rozvodnice plastová zapuštěná; regulace vytápění a klimatizace místnosti; 558x327x95 mm (VxŠxH)</t>
  </si>
  <si>
    <t>ks</t>
  </si>
  <si>
    <t>Vlastní</t>
  </si>
  <si>
    <t>POL3_1</t>
  </si>
  <si>
    <t>DFC304R3</t>
  </si>
  <si>
    <t>Propoj. krabička - na omítku, vč. svorkovnice</t>
  </si>
  <si>
    <t>03</t>
  </si>
  <si>
    <t>Kabel sdělovací JYTY 2x1</t>
  </si>
  <si>
    <t>m</t>
  </si>
  <si>
    <t>POL3_</t>
  </si>
  <si>
    <t>04</t>
  </si>
  <si>
    <t>Kabel sdělovací JYTY 4x1</t>
  </si>
  <si>
    <t>05</t>
  </si>
  <si>
    <t>06</t>
  </si>
  <si>
    <t>Kabel silový CYKY 7x1,5</t>
  </si>
  <si>
    <t>08</t>
  </si>
  <si>
    <t>Elektroinstalační PVC trubka pevná, pr.23mm, vč. príslušenství</t>
  </si>
  <si>
    <t>09</t>
  </si>
  <si>
    <t>Elektroinstalační PVC trubka ohebná, pr.16mm</t>
  </si>
  <si>
    <t>MTZUK530BS</t>
  </si>
  <si>
    <t>POL1_</t>
  </si>
  <si>
    <t>MTZDFC304R3</t>
  </si>
  <si>
    <t>MTZ01</t>
  </si>
  <si>
    <t>MTZ02</t>
  </si>
  <si>
    <t>Připojení - FCU + pohon</t>
  </si>
  <si>
    <t>MTZ03</t>
  </si>
  <si>
    <t>MTZ04</t>
  </si>
  <si>
    <t>MTZ05</t>
  </si>
  <si>
    <t>MTZ06</t>
  </si>
  <si>
    <t>MTZ08</t>
  </si>
  <si>
    <t>MTZ09</t>
  </si>
  <si>
    <t>U01</t>
  </si>
  <si>
    <t>Technické práce</t>
  </si>
  <si>
    <t>hod</t>
  </si>
  <si>
    <t>U02</t>
  </si>
  <si>
    <t>program aplikační v řídícím systému MaR</t>
  </si>
  <si>
    <t>db</t>
  </si>
  <si>
    <t>U03</t>
  </si>
  <si>
    <t xml:space="preserve">doplnění / úprava obrazovky systému BMS </t>
  </si>
  <si>
    <t>POL1_1</t>
  </si>
  <si>
    <t>U04</t>
  </si>
  <si>
    <t>výchozí revize elektro</t>
  </si>
  <si>
    <t>U05</t>
  </si>
  <si>
    <t>koordinace profesí MaR a technologie</t>
  </si>
  <si>
    <t>U06</t>
  </si>
  <si>
    <t>individuální zkoušky</t>
  </si>
  <si>
    <t>U07</t>
  </si>
  <si>
    <t>zkušební provoz</t>
  </si>
  <si>
    <t>U08</t>
  </si>
  <si>
    <t>doprava</t>
  </si>
  <si>
    <t>km</t>
  </si>
  <si>
    <t>U09</t>
  </si>
  <si>
    <t>výrobní dokumentace</t>
  </si>
  <si>
    <t>POL10_</t>
  </si>
  <si>
    <t>U10</t>
  </si>
  <si>
    <t>skutečný stav</t>
  </si>
  <si>
    <t>X12</t>
  </si>
  <si>
    <t>360270322R00</t>
  </si>
  <si>
    <t>M36</t>
  </si>
  <si>
    <t>RTS</t>
  </si>
  <si>
    <t>75093177T</t>
  </si>
  <si>
    <t>drobný montážní materiál</t>
  </si>
  <si>
    <t>971      T00</t>
  </si>
  <si>
    <t>Hzs-Koordinace návazností na BMS</t>
  </si>
  <si>
    <t>Prav.M</t>
  </si>
  <si>
    <t/>
  </si>
  <si>
    <t>END</t>
  </si>
  <si>
    <t>MaR, A36, m.č. 1S2126</t>
  </si>
  <si>
    <t>DNS24L</t>
  </si>
  <si>
    <t>Ovladací a zobrazovací jednotka, napájení 24VAC, interní čidlo tploty, komunikace LinkNet 2</t>
  </si>
  <si>
    <t>MTZ</t>
  </si>
  <si>
    <t>MTZDNS24L</t>
  </si>
  <si>
    <t>Osazení elektrotermické hlavice, chlazení, topné těleso</t>
  </si>
  <si>
    <t>Brno-MU Brno-MaR pro dodatečné chlazení místností v objektu A36, m.č. 1S26-MaR</t>
  </si>
  <si>
    <t>Termopohon M30x1,5 napájení 24VAC, řízení dvoubodové pulzní</t>
  </si>
  <si>
    <t>úprava rozvaděče, svork, vývodky,</t>
  </si>
  <si>
    <t>kpl</t>
  </si>
  <si>
    <t>Mtz úprava rozvaděče, svork, vývodky,</t>
  </si>
  <si>
    <t>MTZ14</t>
  </si>
  <si>
    <t>Krabice elektroinstalační, sádrokarton</t>
  </si>
  <si>
    <t>KU68LD1</t>
  </si>
  <si>
    <t>MTZ Krabice elektroinstalační, sádrokarton</t>
  </si>
  <si>
    <t>Tlačítko nástěnné, barva světle šedá vč. příslušenství</t>
  </si>
  <si>
    <t>ABB</t>
  </si>
  <si>
    <t>Podklady pro pasportizaci</t>
  </si>
  <si>
    <t>Brno-MU Brno-MaR pro dodatečné chlazení místností v objektu A36-MaR-realizace</t>
  </si>
  <si>
    <t>Řídící kontroler fancoilů, 3UI, 2AO, 2DO 24VAC, 3DO 230VAC, komunikace BACnet, LINKnet</t>
  </si>
  <si>
    <t>MTZ Tlačítko nástěnné, barva světle šedá vč. příslušenství</t>
  </si>
  <si>
    <t>Kabel sdělovací  EIA RS-485, nízkokapacitní, 24AWG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</si>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</sst>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3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5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0" fontId="0" fillId="0" borderId="13" xfId="0" applyBorder="1"/>
    <xf numFmtId="1" fontId="8" fillId="0" borderId="16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7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3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indent="1"/>
    </xf>
    <xf numFmtId="0" fontId="0" fillId="0" borderId="18" xfId="0" applyFont="1" applyBorder="1" applyAlignment="1">
      <alignment horizontal="left" vertical="top" indent="1"/>
    </xf>
    <xf numFmtId="0" fontId="0" fillId="0" borderId="19" xfId="0" applyBorder="1" applyAlignment="1">
      <alignment vertical="top"/>
    </xf>
    <xf numFmtId="0" fontId="8" fillId="0" borderId="19" xfId="0" applyFont="1" applyFill="1" applyBorder="1" applyAlignment="1">
      <alignment horizontal="left" vertical="top"/>
    </xf>
    <xf numFmtId="0" fontId="8" fillId="0" borderId="19" xfId="0" applyFont="1" applyBorder="1" applyAlignment="1">
      <alignment vertical="center"/>
    </xf>
    <xf numFmtId="0" fontId="0" fillId="0" borderId="19" xfId="0" applyFont="1" applyBorder="1" applyAlignment="1">
      <alignment horizontal="right" vertical="center"/>
    </xf>
    <xf numFmtId="0" fontId="0" fillId="0" borderId="20" xfId="0" applyBorder="1" applyAlignment="1"/>
    <xf numFmtId="0" fontId="0" fillId="0" borderId="6" xfId="0" applyBorder="1" applyAlignment="1">
      <alignment horizontal="left"/>
    </xf>
    <xf numFmtId="0" fontId="0" fillId="0" borderId="21" xfId="0" applyBorder="1"/>
    <xf numFmtId="0" fontId="8" fillId="0" borderId="15" xfId="0" applyFont="1" applyBorder="1" applyAlignment="1">
      <alignment horizontal="left" vertical="center" indent="1"/>
    </xf>
    <xf numFmtId="0" fontId="8" fillId="0" borderId="13" xfId="0" applyFont="1" applyBorder="1" applyAlignment="1">
      <alignment horizontal="left" vertical="center"/>
    </xf>
    <xf numFmtId="0" fontId="8" fillId="0" borderId="13" xfId="0" applyFont="1" applyBorder="1"/>
    <xf numFmtId="0" fontId="4" fillId="0" borderId="0" xfId="0" applyFont="1" applyAlignment="1">
      <alignment horizontal="left"/>
    </xf>
    <xf numFmtId="0" fontId="0" fillId="0" borderId="22" xfId="0" applyBorder="1" applyAlignment="1">
      <alignment vertical="center"/>
    </xf>
    <xf numFmtId="49" fontId="0" fillId="0" borderId="23" xfId="0" applyNumberFormat="1" applyBorder="1" applyAlignment="1">
      <alignment vertical="center"/>
    </xf>
    <xf numFmtId="0" fontId="0" fillId="0" borderId="24" xfId="0" applyBorder="1" applyAlignment="1">
      <alignment vertical="center"/>
    </xf>
    <xf numFmtId="49" fontId="0" fillId="0" borderId="13" xfId="0" applyNumberFormat="1" applyBorder="1" applyAlignment="1">
      <alignment vertical="center"/>
    </xf>
    <xf numFmtId="0" fontId="0" fillId="0" borderId="25" xfId="0" applyBorder="1" applyAlignment="1">
      <alignment vertical="center"/>
    </xf>
    <xf numFmtId="49" fontId="0" fillId="0" borderId="11" xfId="0" applyNumberFormat="1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0" fillId="0" borderId="0" xfId="0" applyNumberFormat="1"/>
    <xf numFmtId="3" fontId="0" fillId="0" borderId="0" xfId="0" applyNumberFormat="1"/>
    <xf numFmtId="3" fontId="0" fillId="0" borderId="0" xfId="0" applyNumberFormat="1" applyAlignment="1"/>
    <xf numFmtId="3" fontId="0" fillId="0" borderId="33" xfId="0" applyNumberFormat="1" applyBorder="1"/>
    <xf numFmtId="3" fontId="0" fillId="0" borderId="33" xfId="0" applyNumberFormat="1" applyBorder="1" applyAlignment="1"/>
    <xf numFmtId="3" fontId="0" fillId="0" borderId="38" xfId="0" applyNumberFormat="1" applyBorder="1" applyAlignment="1"/>
    <xf numFmtId="3" fontId="0" fillId="2" borderId="39" xfId="0" applyNumberFormat="1" applyFill="1" applyBorder="1" applyAlignment="1"/>
    <xf numFmtId="3" fontId="7" fillId="3" borderId="40" xfId="0" applyNumberFormat="1" applyFont="1" applyFill="1" applyBorder="1" applyAlignment="1">
      <alignment vertical="center"/>
    </xf>
    <xf numFmtId="3" fontId="7" fillId="3" borderId="19" xfId="0" applyNumberFormat="1" applyFont="1" applyFill="1" applyBorder="1" applyAlignment="1">
      <alignment vertical="center"/>
    </xf>
    <xf numFmtId="3" fontId="7" fillId="3" borderId="19" xfId="0" applyNumberFormat="1" applyFont="1" applyFill="1" applyBorder="1" applyAlignment="1">
      <alignment vertical="center" wrapText="1"/>
    </xf>
    <xf numFmtId="3" fontId="7" fillId="3" borderId="35" xfId="0" applyNumberFormat="1" applyFont="1" applyFill="1" applyBorder="1" applyAlignment="1">
      <alignment horizontal="center" vertical="center" wrapText="1"/>
    </xf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5" xfId="0" applyNumberFormat="1" applyFont="1" applyFill="1" applyBorder="1" applyAlignment="1">
      <alignment horizontal="center" vertical="center" wrapText="1" shrinkToFit="1"/>
    </xf>
    <xf numFmtId="3" fontId="7" fillId="3" borderId="35" xfId="0" applyNumberFormat="1" applyFont="1" applyFill="1" applyBorder="1" applyAlignment="1">
      <alignment horizontal="center" vertical="center" wrapText="1" shrinkToFit="1"/>
    </xf>
    <xf numFmtId="3" fontId="3" fillId="0" borderId="35" xfId="0" applyNumberFormat="1" applyFont="1" applyBorder="1" applyAlignment="1">
      <alignment horizontal="right" wrapText="1" shrinkToFit="1"/>
    </xf>
    <xf numFmtId="3" fontId="3" fillId="0" borderId="35" xfId="0" applyNumberFormat="1" applyFont="1" applyBorder="1" applyAlignment="1">
      <alignment horizontal="right" shrinkToFit="1"/>
    </xf>
    <xf numFmtId="3" fontId="0" fillId="0" borderId="35" xfId="0" applyNumberFormat="1" applyBorder="1" applyAlignment="1">
      <alignment shrinkToFit="1"/>
    </xf>
    <xf numFmtId="3" fontId="0" fillId="0" borderId="38" xfId="0" applyNumberFormat="1" applyBorder="1" applyAlignment="1">
      <alignment wrapText="1" shrinkToFit="1"/>
    </xf>
    <xf numFmtId="3" fontId="0" fillId="0" borderId="38" xfId="0" applyNumberFormat="1" applyBorder="1" applyAlignment="1">
      <alignment shrinkToFit="1"/>
    </xf>
    <xf numFmtId="3" fontId="0" fillId="0" borderId="39" xfId="0" applyNumberFormat="1" applyBorder="1" applyAlignment="1">
      <alignment wrapText="1" shrinkToFit="1"/>
    </xf>
    <xf numFmtId="3" fontId="0" fillId="0" borderId="39" xfId="0" applyNumberFormat="1" applyBorder="1" applyAlignment="1">
      <alignment shrinkToFit="1"/>
    </xf>
    <xf numFmtId="3" fontId="0" fillId="2" borderId="39" xfId="0" applyNumberFormat="1" applyFill="1" applyBorder="1" applyAlignment="1">
      <alignment wrapText="1" shrinkToFit="1"/>
    </xf>
    <xf numFmtId="3" fontId="0" fillId="2" borderId="39" xfId="0" applyNumberFormat="1" applyFill="1" applyBorder="1" applyAlignment="1">
      <alignment shrinkToFit="1"/>
    </xf>
    <xf numFmtId="0" fontId="4" fillId="2" borderId="12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4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4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33" xfId="0" applyFont="1" applyBorder="1" applyAlignment="1">
      <alignment horizontal="center" vertical="center" wrapText="1"/>
    </xf>
    <xf numFmtId="0" fontId="7" fillId="0" borderId="33" xfId="0" applyFont="1" applyBorder="1" applyAlignment="1">
      <alignment vertical="center"/>
    </xf>
    <xf numFmtId="0" fontId="7" fillId="0" borderId="33" xfId="0" applyFont="1" applyBorder="1"/>
    <xf numFmtId="49" fontId="7" fillId="0" borderId="33" xfId="0" applyNumberFormat="1" applyFont="1" applyBorder="1" applyAlignment="1">
      <alignment vertical="center"/>
    </xf>
    <xf numFmtId="0" fontId="15" fillId="3" borderId="40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 shrinkToFit="1"/>
    </xf>
    <xf numFmtId="49" fontId="7" fillId="0" borderId="4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35" xfId="0" applyNumberFormat="1" applyFont="1" applyBorder="1" applyAlignment="1">
      <alignment horizontal="center" vertical="center"/>
    </xf>
    <xf numFmtId="3" fontId="7" fillId="0" borderId="35" xfId="0" applyNumberFormat="1" applyFont="1" applyBorder="1" applyAlignment="1">
      <alignment vertical="center" shrinkToFit="1"/>
    </xf>
    <xf numFmtId="3" fontId="7" fillId="0" borderId="35" xfId="0" applyNumberFormat="1" applyFont="1" applyBorder="1" applyAlignment="1">
      <alignment vertical="center"/>
    </xf>
    <xf numFmtId="3" fontId="7" fillId="0" borderId="38" xfId="0" applyNumberFormat="1" applyFont="1" applyBorder="1" applyAlignment="1">
      <alignment horizontal="center" vertical="center"/>
    </xf>
    <xf numFmtId="3" fontId="7" fillId="0" borderId="38" xfId="0" applyNumberFormat="1" applyFont="1" applyBorder="1" applyAlignment="1">
      <alignment vertical="center" shrinkToFit="1"/>
    </xf>
    <xf numFmtId="3" fontId="7" fillId="0" borderId="38" xfId="0" applyNumberFormat="1" applyFont="1" applyBorder="1" applyAlignment="1">
      <alignment vertical="center"/>
    </xf>
    <xf numFmtId="3" fontId="7" fillId="0" borderId="39" xfId="0" applyNumberFormat="1" applyFont="1" applyBorder="1" applyAlignment="1">
      <alignment horizontal="center" vertical="center"/>
    </xf>
    <xf numFmtId="3" fontId="7" fillId="0" borderId="39" xfId="0" applyNumberFormat="1" applyFont="1" applyBorder="1" applyAlignment="1">
      <alignment vertical="center" shrinkToFit="1"/>
    </xf>
    <xf numFmtId="3" fontId="7" fillId="0" borderId="39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horizontal="center"/>
    </xf>
    <xf numFmtId="3" fontId="7" fillId="2" borderId="39" xfId="0" applyNumberFormat="1" applyFont="1" applyFill="1" applyBorder="1" applyAlignment="1">
      <alignment shrinkToFit="1"/>
    </xf>
    <xf numFmtId="3" fontId="7" fillId="2" borderId="39" xfId="0" applyNumberFormat="1" applyFont="1" applyFill="1" applyBorder="1" applyAlignment="1"/>
    <xf numFmtId="49" fontId="0" fillId="0" borderId="1" xfId="0" applyNumberFormat="1" applyBorder="1"/>
    <xf numFmtId="49" fontId="0" fillId="0" borderId="15" xfId="0" applyNumberFormat="1" applyBorder="1" applyAlignment="1">
      <alignment horizontal="left" vertical="center" indent="1"/>
    </xf>
    <xf numFmtId="0" fontId="0" fillId="0" borderId="36" xfId="0" applyBorder="1" applyAlignment="1">
      <alignment vertical="center"/>
    </xf>
    <xf numFmtId="0" fontId="0" fillId="2" borderId="36" xfId="0" applyFill="1" applyBorder="1" applyAlignment="1">
      <alignment vertical="center"/>
    </xf>
    <xf numFmtId="49" fontId="0" fillId="2" borderId="13" xfId="0" applyNumberFormat="1" applyFill="1" applyBorder="1" applyAlignment="1">
      <alignment vertical="center"/>
    </xf>
    <xf numFmtId="0" fontId="0" fillId="3" borderId="40" xfId="0" applyFill="1" applyBorder="1" applyAlignment="1">
      <alignment vertical="top"/>
    </xf>
    <xf numFmtId="0" fontId="16" fillId="0" borderId="0" xfId="0" applyFont="1"/>
    <xf numFmtId="0" fontId="16" fillId="0" borderId="33" xfId="0" applyFont="1" applyBorder="1" applyAlignment="1">
      <alignment vertical="top"/>
    </xf>
    <xf numFmtId="49" fontId="0" fillId="3" borderId="35" xfId="0" applyNumberFormat="1" applyFill="1" applyBorder="1" applyAlignment="1">
      <alignment vertical="top" wrapText="1"/>
    </xf>
    <xf numFmtId="0" fontId="0" fillId="3" borderId="35" xfId="0" applyFill="1" applyBorder="1" applyAlignment="1">
      <alignment vertical="top"/>
    </xf>
    <xf numFmtId="0" fontId="0" fillId="3" borderId="35" xfId="0" applyFill="1" applyBorder="1" applyAlignment="1">
      <alignment vertical="top" wrapText="1"/>
    </xf>
    <xf numFmtId="0" fontId="0" fillId="3" borderId="35" xfId="0" applyFill="1" applyBorder="1" applyAlignment="1">
      <alignment wrapText="1"/>
    </xf>
    <xf numFmtId="0" fontId="0" fillId="2" borderId="16" xfId="0" applyFill="1" applyBorder="1" applyAlignment="1">
      <alignment vertical="top"/>
    </xf>
    <xf numFmtId="49" fontId="0" fillId="3" borderId="35" xfId="0" applyNumberFormat="1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6" xfId="0" applyNumberFormat="1" applyFill="1" applyBorder="1" applyAlignment="1">
      <alignment vertical="top"/>
    </xf>
    <xf numFmtId="49" fontId="0" fillId="2" borderId="36" xfId="0" applyNumberFormat="1" applyFill="1" applyBorder="1" applyAlignment="1">
      <alignment vertical="top" wrapText="1"/>
    </xf>
    <xf numFmtId="0" fontId="0" fillId="2" borderId="26" xfId="0" applyFill="1" applyBorder="1" applyAlignment="1">
      <alignment vertical="top"/>
    </xf>
    <xf numFmtId="0" fontId="16" fillId="0" borderId="33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0" fillId="2" borderId="37" xfId="0" applyFill="1" applyBorder="1" applyAlignment="1">
      <alignment vertical="top" shrinkToFit="1"/>
    </xf>
    <xf numFmtId="164" fontId="0" fillId="2" borderId="36" xfId="0" applyNumberFormat="1" applyFill="1" applyBorder="1" applyAlignment="1">
      <alignment vertical="top"/>
    </xf>
    <xf numFmtId="164" fontId="0" fillId="2" borderId="39" xfId="0" applyNumberFormat="1" applyFill="1" applyBorder="1" applyAlignment="1">
      <alignment vertical="top" shrinkToFit="1"/>
    </xf>
    <xf numFmtId="4" fontId="0" fillId="2" borderId="36" xfId="0" applyNumberFormat="1" applyFill="1" applyBorder="1" applyAlignment="1">
      <alignment vertical="top"/>
    </xf>
    <xf numFmtId="4" fontId="0" fillId="2" borderId="16" xfId="0" applyNumberFormat="1" applyFill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8" xfId="0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6" fillId="4" borderId="38" xfId="0" applyNumberFormat="1" applyFont="1" applyFill="1" applyBorder="1" applyAlignment="1">
      <alignment vertical="top" shrinkToFit="1"/>
    </xf>
    <xf numFmtId="164" fontId="16" fillId="4" borderId="39" xfId="0" applyNumberFormat="1" applyFont="1" applyFill="1" applyBorder="1" applyAlignment="1">
      <alignment vertical="top" shrinkToFit="1"/>
    </xf>
    <xf numFmtId="4" fontId="0" fillId="0" borderId="0" xfId="0" applyNumberFormat="1"/>
    <xf numFmtId="4" fontId="16" fillId="4" borderId="38" xfId="0" applyNumberFormat="1" applyFont="1" applyFill="1" applyBorder="1" applyAlignment="1">
      <alignment vertical="top" shrinkToFit="1"/>
    </xf>
    <xf numFmtId="4" fontId="17" fillId="4" borderId="38" xfId="0" applyNumberFormat="1" applyFont="1" applyFill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/>
    </xf>
    <xf numFmtId="4" fontId="16" fillId="4" borderId="39" xfId="0" applyNumberFormat="1" applyFont="1" applyFill="1" applyBorder="1" applyAlignment="1">
      <alignment vertical="top" shrinkToFit="1"/>
    </xf>
    <xf numFmtId="0" fontId="16" fillId="4" borderId="38" xfId="0" applyNumberFormat="1" applyFont="1" applyFill="1" applyBorder="1" applyAlignment="1">
      <alignment horizontal="left" vertical="top" wrapText="1"/>
    </xf>
    <xf numFmtId="49" fontId="15" fillId="2" borderId="19" xfId="0" applyNumberFormat="1" applyFont="1" applyFill="1" applyBorder="1" applyAlignment="1">
      <alignment horizontal="center" vertical="center"/>
    </xf>
    <xf numFmtId="49" fontId="15" fillId="2" borderId="20" xfId="0" applyNumberFormat="1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9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6" xfId="0" applyNumberFormat="1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17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0" borderId="19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3" fontId="13" fillId="0" borderId="16" xfId="0" applyNumberFormat="1" applyFont="1" applyBorder="1" applyAlignment="1">
      <alignment horizontal="right" vertical="center" indent="1"/>
    </xf>
    <xf numFmtId="4" fontId="13" fillId="0" borderId="26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7" fillId="0" borderId="33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11" fillId="0" borderId="16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17" xfId="0" applyNumberFormat="1" applyFont="1" applyBorder="1" applyAlignment="1">
      <alignment horizontal="right" vertical="center" indent="1"/>
    </xf>
    <xf numFmtId="4" fontId="11" fillId="0" borderId="26" xfId="0" applyNumberFormat="1" applyFont="1" applyBorder="1" applyAlignment="1">
      <alignment horizontal="right" vertical="center" indent="1"/>
    </xf>
    <xf numFmtId="0" fontId="0" fillId="0" borderId="19" xfId="0" applyBorder="1" applyAlignment="1">
      <alignment horizontal="center"/>
    </xf>
    <xf numFmtId="3" fontId="0" fillId="0" borderId="19" xfId="0" applyNumberFormat="1" applyBorder="1"/>
    <xf numFmtId="3" fontId="0" fillId="0" borderId="19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6" xfId="0" applyNumberFormat="1" applyFill="1" applyBorder="1"/>
    <xf numFmtId="3" fontId="0" fillId="2" borderId="13" xfId="0" applyNumberFormat="1" applyFill="1" applyBorder="1"/>
    <xf numFmtId="3" fontId="0" fillId="2" borderId="26" xfId="0" applyNumberFormat="1" applyFill="1" applyBorder="1"/>
    <xf numFmtId="49" fontId="7" fillId="0" borderId="40" xfId="0" applyNumberFormat="1" applyFont="1" applyBorder="1" applyAlignment="1">
      <alignment vertical="center" wrapText="1"/>
    </xf>
    <xf numFmtId="49" fontId="7" fillId="0" borderId="19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23" xfId="0" applyNumberFormat="1" applyBorder="1" applyAlignment="1">
      <alignment vertical="center" shrinkToFit="1"/>
    </xf>
    <xf numFmtId="49" fontId="0" fillId="0" borderId="30" xfId="0" applyNumberFormat="1" applyBorder="1" applyAlignment="1">
      <alignment vertical="center" shrinkToFit="1"/>
    </xf>
    <xf numFmtId="49" fontId="0" fillId="0" borderId="13" xfId="0" applyNumberFormat="1" applyBorder="1" applyAlignment="1">
      <alignment vertical="center" shrinkToFit="1"/>
    </xf>
    <xf numFmtId="49" fontId="0" fillId="0" borderId="31" xfId="0" applyNumberFormat="1" applyBorder="1" applyAlignment="1">
      <alignment vertical="center" shrinkToFit="1"/>
    </xf>
    <xf numFmtId="49" fontId="0" fillId="0" borderId="11" xfId="0" applyNumberFormat="1" applyBorder="1" applyAlignment="1">
      <alignment vertical="center" shrinkToFit="1"/>
    </xf>
    <xf numFmtId="49" fontId="0" fillId="0" borderId="32" xfId="0" applyNumberFormat="1" applyBorder="1" applyAlignment="1">
      <alignment vertical="center" shrinkToFit="1"/>
    </xf>
    <xf numFmtId="49" fontId="0" fillId="0" borderId="26" xfId="0" applyNumberFormat="1" applyBorder="1" applyAlignment="1">
      <alignment vertical="center" shrinkToFit="1"/>
    </xf>
    <xf numFmtId="49" fontId="0" fillId="2" borderId="13" xfId="0" applyNumberFormat="1" applyFill="1" applyBorder="1" applyAlignment="1">
      <alignment vertical="center" shrinkToFit="1"/>
    </xf>
    <xf numFmtId="49" fontId="0" fillId="2" borderId="26" xfId="0" applyNumberFormat="1" applyFill="1" applyBorder="1" applyAlignment="1">
      <alignment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opLeftCell="B1" zoomScaleNormal="100" zoomScaleSheetLayoutView="75" workbookViewId="0">
      <selection activeCell="D31" sqref="D3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1.28515625" style="1" customWidth="1"/>
    <col min="8" max="8" width="11.28515625" customWidth="1"/>
    <col min="9" max="9" width="11.28515625" style="1" customWidth="1"/>
    <col min="10" max="10" width="8.855468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208" t="s">
        <v>190</v>
      </c>
      <c r="C1" s="209"/>
      <c r="D1" s="209"/>
      <c r="E1" s="209"/>
      <c r="F1" s="209"/>
      <c r="G1" s="209"/>
      <c r="H1" s="209"/>
      <c r="I1" s="209"/>
      <c r="J1" s="210"/>
    </row>
    <row r="2" spans="1:15" ht="23.25" customHeight="1" x14ac:dyDescent="0.2">
      <c r="A2" s="4"/>
      <c r="B2" s="85" t="s">
        <v>23</v>
      </c>
      <c r="C2" s="86"/>
      <c r="D2" s="87"/>
      <c r="E2" s="206" t="s">
        <v>186</v>
      </c>
      <c r="F2" s="206"/>
      <c r="G2" s="206"/>
      <c r="H2" s="206"/>
      <c r="I2" s="206"/>
      <c r="J2" s="207"/>
      <c r="O2" s="2"/>
    </row>
    <row r="3" spans="1:15" ht="23.25" customHeight="1" x14ac:dyDescent="0.2">
      <c r="A3" s="4"/>
      <c r="B3" s="88" t="s">
        <v>44</v>
      </c>
      <c r="C3" s="86"/>
      <c r="D3" s="89" t="s">
        <v>42</v>
      </c>
      <c r="E3" s="89" t="s">
        <v>43</v>
      </c>
      <c r="F3" s="90"/>
      <c r="G3" s="90"/>
      <c r="H3" s="86"/>
      <c r="I3" s="91"/>
      <c r="J3" s="92"/>
    </row>
    <row r="4" spans="1:15" ht="23.25" customHeight="1" x14ac:dyDescent="0.2">
      <c r="A4" s="4"/>
      <c r="B4" s="93" t="s">
        <v>45</v>
      </c>
      <c r="C4" s="94"/>
      <c r="D4" s="95"/>
      <c r="E4" s="95" t="s">
        <v>168</v>
      </c>
      <c r="F4" s="96"/>
      <c r="G4" s="97"/>
      <c r="H4" s="96"/>
      <c r="I4" s="97"/>
      <c r="J4" s="98"/>
    </row>
    <row r="5" spans="1:15" ht="24" customHeight="1" x14ac:dyDescent="0.2">
      <c r="A5" s="4"/>
      <c r="B5" s="48" t="s">
        <v>22</v>
      </c>
      <c r="C5" s="5"/>
      <c r="D5" s="33"/>
      <c r="E5" s="26"/>
      <c r="F5" s="26"/>
      <c r="G5" s="26"/>
      <c r="H5" s="28" t="s">
        <v>35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20</v>
      </c>
      <c r="C8" s="5"/>
      <c r="D8" s="36"/>
      <c r="E8" s="5"/>
      <c r="F8" s="5"/>
      <c r="G8" s="46"/>
      <c r="H8" s="28" t="s">
        <v>35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19</v>
      </c>
      <c r="C11" s="5"/>
      <c r="D11" s="221"/>
      <c r="E11" s="221"/>
      <c r="F11" s="221"/>
      <c r="G11" s="221"/>
      <c r="H11" s="28" t="s">
        <v>35</v>
      </c>
      <c r="I11" s="33"/>
      <c r="J11" s="11"/>
    </row>
    <row r="12" spans="1:15" ht="15.75" customHeight="1" x14ac:dyDescent="0.2">
      <c r="A12" s="4"/>
      <c r="B12" s="42"/>
      <c r="C12" s="26"/>
      <c r="D12" s="222"/>
      <c r="E12" s="222"/>
      <c r="F12" s="222"/>
      <c r="G12" s="222"/>
      <c r="H12" s="28" t="s">
        <v>36</v>
      </c>
      <c r="I12" s="33"/>
      <c r="J12" s="11"/>
    </row>
    <row r="13" spans="1:15" ht="15.75" customHeight="1" x14ac:dyDescent="0.2">
      <c r="A13" s="4"/>
      <c r="B13" s="43"/>
      <c r="C13" s="27"/>
      <c r="D13" s="223"/>
      <c r="E13" s="223"/>
      <c r="F13" s="223"/>
      <c r="G13" s="223"/>
      <c r="H13" s="29"/>
      <c r="I13" s="35"/>
      <c r="J13" s="52"/>
    </row>
    <row r="14" spans="1:15" ht="24" customHeight="1" x14ac:dyDescent="0.2">
      <c r="A14" s="4"/>
      <c r="B14" s="67" t="s">
        <v>21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33</v>
      </c>
      <c r="C15" s="73"/>
      <c r="D15" s="54"/>
      <c r="E15" s="220"/>
      <c r="F15" s="220"/>
      <c r="G15" s="226"/>
      <c r="H15" s="226"/>
      <c r="I15" s="226" t="s">
        <v>30</v>
      </c>
      <c r="J15" s="227"/>
    </row>
    <row r="16" spans="1:15" ht="23.25" customHeight="1" x14ac:dyDescent="0.2">
      <c r="A16" s="158" t="s">
        <v>25</v>
      </c>
      <c r="B16" s="159" t="s">
        <v>25</v>
      </c>
      <c r="C16" s="59"/>
      <c r="D16" s="60"/>
      <c r="E16" s="217"/>
      <c r="F16" s="225"/>
      <c r="G16" s="217"/>
      <c r="H16" s="225"/>
      <c r="I16" s="217">
        <f>I49</f>
        <v>0</v>
      </c>
      <c r="J16" s="218"/>
    </row>
    <row r="17" spans="1:10" ht="23.25" customHeight="1" x14ac:dyDescent="0.2">
      <c r="A17" s="158" t="s">
        <v>26</v>
      </c>
      <c r="B17" s="159" t="s">
        <v>26</v>
      </c>
      <c r="C17" s="59"/>
      <c r="D17" s="60"/>
      <c r="E17" s="217"/>
      <c r="F17" s="225"/>
      <c r="G17" s="217"/>
      <c r="H17" s="225"/>
      <c r="I17" s="217">
        <f>I50+I51</f>
        <v>0</v>
      </c>
      <c r="J17" s="218"/>
    </row>
    <row r="18" spans="1:10" ht="23.25" customHeight="1" x14ac:dyDescent="0.2">
      <c r="A18" s="158" t="s">
        <v>27</v>
      </c>
      <c r="B18" s="159" t="s">
        <v>27</v>
      </c>
      <c r="C18" s="59"/>
      <c r="D18" s="60"/>
      <c r="E18" s="217"/>
      <c r="F18" s="225"/>
      <c r="G18" s="217"/>
      <c r="H18" s="225"/>
      <c r="I18" s="224">
        <f>I52+I53+I54+I55+I56+I57+I58+I59</f>
        <v>0</v>
      </c>
      <c r="J18" s="218"/>
    </row>
    <row r="19" spans="1:10" ht="23.25" customHeight="1" x14ac:dyDescent="0.2">
      <c r="A19" s="158" t="s">
        <v>75</v>
      </c>
      <c r="B19" s="159" t="s">
        <v>28</v>
      </c>
      <c r="C19" s="59"/>
      <c r="D19" s="60"/>
      <c r="E19" s="217"/>
      <c r="F19" s="225"/>
      <c r="G19" s="217"/>
      <c r="H19" s="225"/>
      <c r="I19" s="217">
        <f>I60</f>
        <v>0</v>
      </c>
      <c r="J19" s="218"/>
    </row>
    <row r="20" spans="1:10" ht="23.25" customHeight="1" x14ac:dyDescent="0.2">
      <c r="A20" s="158" t="s">
        <v>76</v>
      </c>
      <c r="B20" s="159" t="s">
        <v>29</v>
      </c>
      <c r="C20" s="59"/>
      <c r="D20" s="60"/>
      <c r="E20" s="217"/>
      <c r="F20" s="225"/>
      <c r="G20" s="217"/>
      <c r="H20" s="225"/>
      <c r="I20" s="217">
        <v>0</v>
      </c>
      <c r="J20" s="218"/>
    </row>
    <row r="21" spans="1:10" ht="23.25" customHeight="1" x14ac:dyDescent="0.2">
      <c r="A21" s="4"/>
      <c r="B21" s="75" t="s">
        <v>30</v>
      </c>
      <c r="C21" s="76"/>
      <c r="D21" s="77"/>
      <c r="E21" s="232"/>
      <c r="F21" s="234"/>
      <c r="G21" s="232"/>
      <c r="H21" s="234"/>
      <c r="I21" s="232">
        <f>SUM(I16:J20)</f>
        <v>0</v>
      </c>
      <c r="J21" s="233"/>
    </row>
    <row r="22" spans="1:10" ht="33" customHeight="1" x14ac:dyDescent="0.2">
      <c r="A22" s="4"/>
      <c r="B22" s="66" t="s">
        <v>34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12</v>
      </c>
      <c r="C23" s="59"/>
      <c r="D23" s="60"/>
      <c r="E23" s="61">
        <v>15</v>
      </c>
      <c r="F23" s="62" t="s">
        <v>0</v>
      </c>
      <c r="G23" s="215">
        <v>0</v>
      </c>
      <c r="H23" s="216"/>
      <c r="I23" s="216"/>
      <c r="J23" s="63" t="str">
        <f t="shared" ref="J23:J28" si="0">Mena</f>
        <v>CZK</v>
      </c>
    </row>
    <row r="24" spans="1:10" ht="23.25" customHeight="1" x14ac:dyDescent="0.2">
      <c r="A24" s="4"/>
      <c r="B24" s="58" t="s">
        <v>13</v>
      </c>
      <c r="C24" s="59"/>
      <c r="D24" s="60"/>
      <c r="E24" s="61">
        <f>SazbaDPH1</f>
        <v>15</v>
      </c>
      <c r="F24" s="62" t="s">
        <v>0</v>
      </c>
      <c r="G24" s="230">
        <v>0</v>
      </c>
      <c r="H24" s="231"/>
      <c r="I24" s="231"/>
      <c r="J24" s="63" t="str">
        <f t="shared" si="0"/>
        <v>CZK</v>
      </c>
    </row>
    <row r="25" spans="1:10" ht="23.25" customHeight="1" x14ac:dyDescent="0.2">
      <c r="A25" s="4"/>
      <c r="B25" s="58" t="s">
        <v>14</v>
      </c>
      <c r="C25" s="59"/>
      <c r="D25" s="60"/>
      <c r="E25" s="61">
        <v>21</v>
      </c>
      <c r="F25" s="62" t="s">
        <v>0</v>
      </c>
      <c r="G25" s="215">
        <f>0.79*I21</f>
        <v>0</v>
      </c>
      <c r="H25" s="216"/>
      <c r="I25" s="216"/>
      <c r="J25" s="63" t="str">
        <f t="shared" si="0"/>
        <v>CZK</v>
      </c>
    </row>
    <row r="26" spans="1:10" ht="23.25" customHeight="1" x14ac:dyDescent="0.2">
      <c r="A26" s="4"/>
      <c r="B26" s="50" t="s">
        <v>15</v>
      </c>
      <c r="C26" s="22"/>
      <c r="D26" s="18"/>
      <c r="E26" s="44">
        <f>SazbaDPH2</f>
        <v>21</v>
      </c>
      <c r="F26" s="45" t="s">
        <v>0</v>
      </c>
      <c r="G26" s="211">
        <f>0.21*I21</f>
        <v>0</v>
      </c>
      <c r="H26" s="212"/>
      <c r="I26" s="212"/>
      <c r="J26" s="57" t="str">
        <f t="shared" si="0"/>
        <v>CZK</v>
      </c>
    </row>
    <row r="27" spans="1:10" ht="23.25" customHeight="1" thickBot="1" x14ac:dyDescent="0.25">
      <c r="A27" s="4"/>
      <c r="B27" s="49" t="s">
        <v>4</v>
      </c>
      <c r="C27" s="20"/>
      <c r="D27" s="23"/>
      <c r="E27" s="20"/>
      <c r="F27" s="21"/>
      <c r="G27" s="213">
        <v>0</v>
      </c>
      <c r="H27" s="213"/>
      <c r="I27" s="213"/>
      <c r="J27" s="64" t="str">
        <f t="shared" si="0"/>
        <v>CZK</v>
      </c>
    </row>
    <row r="28" spans="1:10" ht="27.75" hidden="1" customHeight="1" thickBot="1" x14ac:dyDescent="0.25">
      <c r="A28" s="4"/>
      <c r="B28" s="126" t="s">
        <v>24</v>
      </c>
      <c r="C28" s="127"/>
      <c r="D28" s="127"/>
      <c r="E28" s="128"/>
      <c r="F28" s="129"/>
      <c r="G28" s="214">
        <v>59832</v>
      </c>
      <c r="H28" s="219"/>
      <c r="I28" s="219"/>
      <c r="J28" s="130" t="str">
        <f t="shared" si="0"/>
        <v>CZK</v>
      </c>
    </row>
    <row r="29" spans="1:10" ht="27.75" customHeight="1" thickBot="1" x14ac:dyDescent="0.25">
      <c r="A29" s="4"/>
      <c r="B29" s="126" t="s">
        <v>37</v>
      </c>
      <c r="C29" s="131"/>
      <c r="D29" s="131"/>
      <c r="E29" s="131"/>
      <c r="F29" s="131"/>
      <c r="G29" s="214">
        <f>SUM(ZakladDPHZakl,DPHZakl)</f>
        <v>0</v>
      </c>
      <c r="H29" s="214"/>
      <c r="I29" s="214"/>
      <c r="J29" s="132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11</v>
      </c>
      <c r="D32" s="40"/>
      <c r="E32" s="40"/>
      <c r="F32" s="19" t="s">
        <v>10</v>
      </c>
      <c r="G32" s="40"/>
      <c r="H32" s="41"/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35" t="s">
        <v>2</v>
      </c>
      <c r="E35" s="235"/>
      <c r="F35" s="5"/>
      <c r="G35" s="46"/>
      <c r="H35" s="13" t="s">
        <v>3</v>
      </c>
      <c r="I35" s="46"/>
      <c r="J35" s="12"/>
    </row>
    <row r="36" spans="1:10" ht="27.7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16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39</v>
      </c>
      <c r="B38" s="106" t="s">
        <v>17</v>
      </c>
      <c r="C38" s="107" t="s">
        <v>5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18</v>
      </c>
      <c r="I38" s="116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46</v>
      </c>
      <c r="C39" s="236"/>
      <c r="D39" s="237"/>
      <c r="E39" s="237"/>
      <c r="F39" s="117">
        <v>0</v>
      </c>
      <c r="G39" s="118">
        <v>59832</v>
      </c>
      <c r="H39" s="119">
        <v>12564.72</v>
      </c>
      <c r="I39" s="119">
        <v>72396.72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42</v>
      </c>
      <c r="C40" s="238" t="s">
        <v>43</v>
      </c>
      <c r="D40" s="239"/>
      <c r="E40" s="239"/>
      <c r="F40" s="120">
        <v>0</v>
      </c>
      <c r="G40" s="121">
        <v>59832</v>
      </c>
      <c r="H40" s="121">
        <v>12564.72</v>
      </c>
      <c r="I40" s="121">
        <v>72396.72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40</v>
      </c>
      <c r="C41" s="240" t="s">
        <v>41</v>
      </c>
      <c r="D41" s="241"/>
      <c r="E41" s="241"/>
      <c r="F41" s="122">
        <v>0</v>
      </c>
      <c r="G41" s="123">
        <v>59832</v>
      </c>
      <c r="H41" s="123">
        <v>12564.72</v>
      </c>
      <c r="I41" s="123">
        <v>72396.72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42" t="s">
        <v>47</v>
      </c>
      <c r="C42" s="243"/>
      <c r="D42" s="243"/>
      <c r="E42" s="244"/>
      <c r="F42" s="124">
        <f>SUMIF(A39:A41,"=1",F39:F41)</f>
        <v>0</v>
      </c>
      <c r="G42" s="125">
        <f>SUMIF(A39:A41,"=1",G39:G41)</f>
        <v>59832</v>
      </c>
      <c r="H42" s="125">
        <f>SUMIF(A39:A41,"=1",H39:H41)</f>
        <v>12564.72</v>
      </c>
      <c r="I42" s="125">
        <f>SUMIF(A39:A41,"=1",I39:I41)</f>
        <v>72396.72</v>
      </c>
      <c r="J42" s="105">
        <f>SUMIF(A39:A41,"=1",J39:J41)</f>
        <v>100</v>
      </c>
    </row>
    <row r="46" spans="1:10" ht="15.75" x14ac:dyDescent="0.25">
      <c r="B46" s="133" t="s">
        <v>49</v>
      </c>
    </row>
    <row r="48" spans="1:10" ht="25.5" customHeight="1" x14ac:dyDescent="0.2">
      <c r="A48" s="134"/>
      <c r="B48" s="138" t="s">
        <v>17</v>
      </c>
      <c r="C48" s="138" t="s">
        <v>5</v>
      </c>
      <c r="D48" s="139"/>
      <c r="E48" s="139"/>
      <c r="F48" s="142" t="s">
        <v>50</v>
      </c>
      <c r="G48" s="143"/>
      <c r="H48" s="143"/>
      <c r="I48" s="143" t="s">
        <v>30</v>
      </c>
      <c r="J48" s="142" t="s">
        <v>0</v>
      </c>
    </row>
    <row r="49" spans="1:10" ht="25.5" customHeight="1" x14ac:dyDescent="0.2">
      <c r="A49" s="135"/>
      <c r="B49" s="144" t="s">
        <v>51</v>
      </c>
      <c r="C49" s="245" t="s">
        <v>52</v>
      </c>
      <c r="D49" s="246"/>
      <c r="E49" s="246"/>
      <c r="F49" s="146" t="s">
        <v>25</v>
      </c>
      <c r="G49" s="147"/>
      <c r="H49" s="147"/>
      <c r="I49" s="147">
        <f>'01 R144565621 Pol'!G51</f>
        <v>0</v>
      </c>
      <c r="J49" s="148" t="str">
        <f>IF(I61=0,"",I49/I61*100)</f>
        <v/>
      </c>
    </row>
    <row r="50" spans="1:10" ht="25.5" customHeight="1" x14ac:dyDescent="0.2">
      <c r="A50" s="135"/>
      <c r="B50" s="137" t="s">
        <v>53</v>
      </c>
      <c r="C50" s="228" t="s">
        <v>54</v>
      </c>
      <c r="D50" s="229"/>
      <c r="E50" s="229"/>
      <c r="F50" s="149" t="s">
        <v>26</v>
      </c>
      <c r="G50" s="150"/>
      <c r="H50" s="150"/>
      <c r="I50" s="150">
        <f>'01 R144565621 Pol'!G14+'01 R144565621 Pol'!G62</f>
        <v>0</v>
      </c>
      <c r="J50" s="151" t="str">
        <f>IF(I61=0,"",I50/I61*100)</f>
        <v/>
      </c>
    </row>
    <row r="51" spans="1:10" ht="25.5" customHeight="1" x14ac:dyDescent="0.2">
      <c r="A51" s="135"/>
      <c r="B51" s="137" t="s">
        <v>55</v>
      </c>
      <c r="C51" s="228" t="s">
        <v>56</v>
      </c>
      <c r="D51" s="229"/>
      <c r="E51" s="229"/>
      <c r="F51" s="149" t="s">
        <v>26</v>
      </c>
      <c r="G51" s="150"/>
      <c r="H51" s="150"/>
      <c r="I51" s="150">
        <f>'01 R144565621 Pol'!G49</f>
        <v>0</v>
      </c>
      <c r="J51" s="151" t="str">
        <f>IF(I61=0,"",I51/I61*100)</f>
        <v/>
      </c>
    </row>
    <row r="52" spans="1:10" ht="25.5" customHeight="1" x14ac:dyDescent="0.2">
      <c r="A52" s="135"/>
      <c r="B52" s="137" t="s">
        <v>57</v>
      </c>
      <c r="C52" s="228" t="s">
        <v>58</v>
      </c>
      <c r="D52" s="229"/>
      <c r="E52" s="229"/>
      <c r="F52" s="149" t="s">
        <v>27</v>
      </c>
      <c r="G52" s="150"/>
      <c r="H52" s="150"/>
      <c r="I52" s="150">
        <v>0</v>
      </c>
      <c r="J52" s="151" t="str">
        <f>IF(I61=0,"",I52/I61*100)</f>
        <v/>
      </c>
    </row>
    <row r="53" spans="1:10" ht="25.5" customHeight="1" x14ac:dyDescent="0.2">
      <c r="A53" s="135"/>
      <c r="B53" s="137" t="s">
        <v>59</v>
      </c>
      <c r="C53" s="228" t="s">
        <v>60</v>
      </c>
      <c r="D53" s="229"/>
      <c r="E53" s="229"/>
      <c r="F53" s="149" t="s">
        <v>27</v>
      </c>
      <c r="G53" s="150"/>
      <c r="H53" s="150"/>
      <c r="I53" s="150">
        <f>'01 R144565621 Pol'!G12+'01 R144565621 Pol'!G55</f>
        <v>0</v>
      </c>
      <c r="J53" s="151" t="str">
        <f>IF(I61=0,"",I53/I61*100)</f>
        <v/>
      </c>
    </row>
    <row r="54" spans="1:10" ht="25.5" customHeight="1" x14ac:dyDescent="0.2">
      <c r="A54" s="135"/>
      <c r="B54" s="137" t="s">
        <v>61</v>
      </c>
      <c r="C54" s="228" t="s">
        <v>62</v>
      </c>
      <c r="D54" s="229"/>
      <c r="E54" s="229"/>
      <c r="F54" s="149" t="s">
        <v>27</v>
      </c>
      <c r="G54" s="150"/>
      <c r="H54" s="150"/>
      <c r="I54" s="150">
        <f>'01 R144565621 Pol'!G7</f>
        <v>0</v>
      </c>
      <c r="J54" s="151" t="str">
        <f>IF(I61=0,"",I54/I61*100)</f>
        <v/>
      </c>
    </row>
    <row r="55" spans="1:10" ht="25.5" customHeight="1" x14ac:dyDescent="0.2">
      <c r="A55" s="135"/>
      <c r="B55" s="137" t="s">
        <v>63</v>
      </c>
      <c r="C55" s="228" t="s">
        <v>64</v>
      </c>
      <c r="D55" s="229"/>
      <c r="E55" s="229"/>
      <c r="F55" s="149" t="s">
        <v>27</v>
      </c>
      <c r="G55" s="150"/>
      <c r="H55" s="150"/>
      <c r="I55" s="150">
        <f>'01 R144565621 Pol'!G22+'01 R144565621 Pol'!G59</f>
        <v>0</v>
      </c>
      <c r="J55" s="151" t="str">
        <f>IF(I61=0,"",I55/I61*100)</f>
        <v/>
      </c>
    </row>
    <row r="56" spans="1:10" ht="25.5" customHeight="1" x14ac:dyDescent="0.2">
      <c r="A56" s="135"/>
      <c r="B56" s="137" t="s">
        <v>65</v>
      </c>
      <c r="C56" s="228" t="s">
        <v>66</v>
      </c>
      <c r="D56" s="229"/>
      <c r="E56" s="229"/>
      <c r="F56" s="149" t="s">
        <v>27</v>
      </c>
      <c r="G56" s="150"/>
      <c r="H56" s="150"/>
      <c r="I56" s="150">
        <f>'01 R144565621 Pol'!G36</f>
        <v>0</v>
      </c>
      <c r="J56" s="151" t="str">
        <f>IF(I61=0,"",I56/I61*100)</f>
        <v/>
      </c>
    </row>
    <row r="57" spans="1:10" ht="25.5" customHeight="1" x14ac:dyDescent="0.2">
      <c r="A57" s="135"/>
      <c r="B57" s="137" t="s">
        <v>67</v>
      </c>
      <c r="C57" s="228" t="s">
        <v>68</v>
      </c>
      <c r="D57" s="229"/>
      <c r="E57" s="229"/>
      <c r="F57" s="149" t="s">
        <v>27</v>
      </c>
      <c r="G57" s="150"/>
      <c r="H57" s="150"/>
      <c r="I57" s="150">
        <f>'01 R144565621 Pol'!G38</f>
        <v>0</v>
      </c>
      <c r="J57" s="151" t="str">
        <f>IF(I61=0,"",I57/I61*100)</f>
        <v/>
      </c>
    </row>
    <row r="58" spans="1:10" ht="25.5" customHeight="1" x14ac:dyDescent="0.2">
      <c r="A58" s="135"/>
      <c r="B58" s="137" t="s">
        <v>69</v>
      </c>
      <c r="C58" s="228" t="s">
        <v>70</v>
      </c>
      <c r="D58" s="229"/>
      <c r="E58" s="229"/>
      <c r="F58" s="149" t="s">
        <v>27</v>
      </c>
      <c r="G58" s="150"/>
      <c r="H58" s="150"/>
      <c r="I58" s="150">
        <f>'01 R144565621 Pol'!G46+'01 R144565621 Pol'!G42</f>
        <v>0</v>
      </c>
      <c r="J58" s="151" t="str">
        <f>IF(I61=0,"",I58/I61*100)</f>
        <v/>
      </c>
    </row>
    <row r="59" spans="1:10" ht="25.5" customHeight="1" x14ac:dyDescent="0.2">
      <c r="A59" s="135"/>
      <c r="B59" s="137" t="s">
        <v>71</v>
      </c>
      <c r="C59" s="228" t="s">
        <v>72</v>
      </c>
      <c r="D59" s="229"/>
      <c r="E59" s="229"/>
      <c r="F59" s="149" t="s">
        <v>27</v>
      </c>
      <c r="G59" s="150"/>
      <c r="H59" s="150"/>
      <c r="I59" s="150">
        <f>'01 R144565621 Pol'!G40</f>
        <v>0</v>
      </c>
      <c r="J59" s="151" t="str">
        <f>IF(I61=0,"",I59/I61*100)</f>
        <v/>
      </c>
    </row>
    <row r="60" spans="1:10" ht="25.5" customHeight="1" x14ac:dyDescent="0.2">
      <c r="A60" s="135"/>
      <c r="B60" s="145" t="s">
        <v>73</v>
      </c>
      <c r="C60" s="247" t="s">
        <v>74</v>
      </c>
      <c r="D60" s="248"/>
      <c r="E60" s="248"/>
      <c r="F60" s="152" t="s">
        <v>75</v>
      </c>
      <c r="G60" s="153"/>
      <c r="H60" s="153"/>
      <c r="I60" s="153">
        <f>'01 R144565621 Pol'!G64+'01 R144565621 Pol'!G44</f>
        <v>0</v>
      </c>
      <c r="J60" s="154" t="str">
        <f>IF(I61=0,"",I60/I61*100)</f>
        <v/>
      </c>
    </row>
    <row r="61" spans="1:10" ht="25.5" customHeight="1" x14ac:dyDescent="0.2">
      <c r="A61" s="136"/>
      <c r="B61" s="140" t="s">
        <v>1</v>
      </c>
      <c r="C61" s="140"/>
      <c r="D61" s="141"/>
      <c r="E61" s="141"/>
      <c r="F61" s="155"/>
      <c r="G61" s="156"/>
      <c r="H61" s="156"/>
      <c r="I61" s="156">
        <f>SUM(I49:I60)</f>
        <v>0</v>
      </c>
      <c r="J61" s="157">
        <f>SUM(J49:J60)</f>
        <v>0</v>
      </c>
    </row>
    <row r="62" spans="1:10" x14ac:dyDescent="0.2">
      <c r="F62" s="100"/>
      <c r="G62" s="101"/>
      <c r="H62" s="100"/>
      <c r="I62" s="101"/>
      <c r="J62" s="101"/>
    </row>
    <row r="63" spans="1:10" x14ac:dyDescent="0.2">
      <c r="F63" s="100"/>
      <c r="G63" s="101"/>
      <c r="H63" s="100"/>
      <c r="I63" s="101"/>
      <c r="J63" s="101"/>
    </row>
    <row r="64" spans="1:10" x14ac:dyDescent="0.2">
      <c r="F64" s="100"/>
      <c r="G64" s="101"/>
      <c r="H64" s="100"/>
      <c r="I64" s="101"/>
      <c r="J64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60:E60"/>
    <mergeCell ref="C51:E51"/>
    <mergeCell ref="C52:E52"/>
    <mergeCell ref="C53:E53"/>
    <mergeCell ref="C54:E54"/>
    <mergeCell ref="C55:E55"/>
    <mergeCell ref="C56:E56"/>
    <mergeCell ref="B42:E42"/>
    <mergeCell ref="C49:E49"/>
    <mergeCell ref="C57:E57"/>
    <mergeCell ref="C58:E58"/>
    <mergeCell ref="C59:E59"/>
    <mergeCell ref="G18:H18"/>
    <mergeCell ref="C50:E50"/>
    <mergeCell ref="G24:I24"/>
    <mergeCell ref="G23:I23"/>
    <mergeCell ref="E19:F19"/>
    <mergeCell ref="E20:F20"/>
    <mergeCell ref="I20:J20"/>
    <mergeCell ref="I21:J21"/>
    <mergeCell ref="I19:J19"/>
    <mergeCell ref="E21:F21"/>
    <mergeCell ref="G21:H21"/>
    <mergeCell ref="G20:H20"/>
    <mergeCell ref="D35:E35"/>
    <mergeCell ref="C39:E39"/>
    <mergeCell ref="C40:E40"/>
    <mergeCell ref="C41:E41"/>
    <mergeCell ref="G15:H15"/>
    <mergeCell ref="I15:J15"/>
    <mergeCell ref="E16:F16"/>
    <mergeCell ref="E17:F17"/>
    <mergeCell ref="G16:H16"/>
    <mergeCell ref="G17:H17"/>
    <mergeCell ref="E2:J2"/>
    <mergeCell ref="B1:J1"/>
    <mergeCell ref="G26:I26"/>
    <mergeCell ref="G27:I27"/>
    <mergeCell ref="G29:I29"/>
    <mergeCell ref="G25:I25"/>
    <mergeCell ref="I16:J16"/>
    <mergeCell ref="G28:I28"/>
    <mergeCell ref="E15:F15"/>
    <mergeCell ref="D11:G11"/>
    <mergeCell ref="D12:G12"/>
    <mergeCell ref="D13:G13"/>
    <mergeCell ref="I17:J17"/>
    <mergeCell ref="I18:J18"/>
    <mergeCell ref="G19:H19"/>
    <mergeCell ref="E18:F18"/>
  </mergeCells>
  <phoneticPr fontId="0" type="noConversion"/>
  <pageMargins left="0.39370078740157483" right="0.19685039370078741" top="0.39370078740157483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sqref="A1:J20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6.5" thickBot="1" x14ac:dyDescent="0.25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thickTop="1" x14ac:dyDescent="0.2">
      <c r="A2" s="79" t="s">
        <v>7</v>
      </c>
      <c r="B2" s="80"/>
      <c r="C2" s="251"/>
      <c r="D2" s="251"/>
      <c r="E2" s="251"/>
      <c r="F2" s="251"/>
      <c r="G2" s="252"/>
    </row>
    <row r="3" spans="1:7" ht="24.95" customHeight="1" x14ac:dyDescent="0.2">
      <c r="A3" s="81" t="s">
        <v>8</v>
      </c>
      <c r="B3" s="82"/>
      <c r="C3" s="253"/>
      <c r="D3" s="253"/>
      <c r="E3" s="253"/>
      <c r="F3" s="253"/>
      <c r="G3" s="254"/>
    </row>
    <row r="4" spans="1:7" ht="24.95" customHeight="1" thickBot="1" x14ac:dyDescent="0.25">
      <c r="A4" s="83" t="s">
        <v>9</v>
      </c>
      <c r="B4" s="84"/>
      <c r="C4" s="255"/>
      <c r="D4" s="255"/>
      <c r="E4" s="255"/>
      <c r="F4" s="255"/>
      <c r="G4" s="256"/>
    </row>
    <row r="5" spans="1:7" ht="13.5" thickTop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69"/>
  <sheetViews>
    <sheetView showGridLines="0" tabSelected="1" view="pageBreakPreview" topLeftCell="A34" zoomScaleNormal="100" zoomScaleSheetLayoutView="100" workbookViewId="0">
      <selection activeCell="G10" sqref="G10"/>
    </sheetView>
  </sheetViews>
  <sheetFormatPr defaultRowHeight="12.75" outlineLevelRow="1" x14ac:dyDescent="0.2"/>
  <cols>
    <col min="1" max="1" width="4.28515625" customWidth="1"/>
    <col min="2" max="2" width="14.42578125" style="99" customWidth="1"/>
    <col min="3" max="3" width="38.28515625" style="9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6.5" customHeight="1" x14ac:dyDescent="0.2">
      <c r="A1" s="249" t="s">
        <v>190</v>
      </c>
      <c r="B1" s="249"/>
      <c r="C1" s="250"/>
      <c r="D1" s="249"/>
      <c r="E1" s="249"/>
      <c r="F1" s="249"/>
      <c r="G1" s="249"/>
      <c r="H1" s="6"/>
      <c r="I1" s="6"/>
      <c r="J1" s="6"/>
      <c r="AE1" t="s">
        <v>77</v>
      </c>
    </row>
    <row r="2" spans="1:60" ht="24.95" customHeight="1" x14ac:dyDescent="0.2">
      <c r="A2" s="160" t="s">
        <v>7</v>
      </c>
      <c r="B2" s="82"/>
      <c r="C2" s="253" t="s">
        <v>174</v>
      </c>
      <c r="D2" s="253"/>
      <c r="E2" s="253"/>
      <c r="F2" s="253"/>
      <c r="G2" s="257"/>
      <c r="H2" s="6"/>
      <c r="I2" s="6"/>
      <c r="J2" s="6"/>
      <c r="AE2" t="s">
        <v>78</v>
      </c>
    </row>
    <row r="3" spans="1:60" ht="24.95" customHeight="1" x14ac:dyDescent="0.2">
      <c r="A3" s="160" t="s">
        <v>8</v>
      </c>
      <c r="B3" s="82"/>
      <c r="C3" s="253" t="s">
        <v>43</v>
      </c>
      <c r="D3" s="253"/>
      <c r="E3" s="253"/>
      <c r="F3" s="253"/>
      <c r="G3" s="257"/>
      <c r="H3" s="6"/>
      <c r="I3" s="6"/>
      <c r="J3" s="6"/>
      <c r="AE3" t="s">
        <v>79</v>
      </c>
    </row>
    <row r="4" spans="1:60" ht="24.95" customHeight="1" x14ac:dyDescent="0.2">
      <c r="A4" s="161" t="s">
        <v>9</v>
      </c>
      <c r="B4" s="162"/>
      <c r="C4" s="258" t="s">
        <v>168</v>
      </c>
      <c r="D4" s="258"/>
      <c r="E4" s="258"/>
      <c r="F4" s="258"/>
      <c r="G4" s="259"/>
      <c r="H4" s="6"/>
      <c r="I4" s="6"/>
      <c r="J4" s="6"/>
      <c r="AE4" t="s">
        <v>80</v>
      </c>
    </row>
    <row r="5" spans="1:60" ht="13.5" customHeight="1" x14ac:dyDescent="0.2">
      <c r="A5" s="6"/>
      <c r="B5" s="7"/>
      <c r="C5" s="8"/>
      <c r="D5" s="9"/>
      <c r="E5" s="6"/>
      <c r="F5" s="6"/>
      <c r="G5" s="6"/>
      <c r="H5" s="6"/>
      <c r="I5" s="6"/>
      <c r="J5" s="6"/>
    </row>
    <row r="6" spans="1:60" ht="12.75" customHeight="1" x14ac:dyDescent="0.2">
      <c r="A6" s="167" t="s">
        <v>81</v>
      </c>
      <c r="B6" s="171" t="s">
        <v>82</v>
      </c>
      <c r="C6" s="166" t="s">
        <v>83</v>
      </c>
      <c r="D6" s="167" t="s">
        <v>84</v>
      </c>
      <c r="E6" s="167" t="s">
        <v>85</v>
      </c>
      <c r="F6" s="163" t="s">
        <v>86</v>
      </c>
      <c r="G6" s="167" t="s">
        <v>87</v>
      </c>
      <c r="H6" s="168" t="s">
        <v>31</v>
      </c>
      <c r="I6" s="168" t="s">
        <v>88</v>
      </c>
      <c r="J6" s="168" t="s">
        <v>32</v>
      </c>
      <c r="K6" s="169" t="s">
        <v>89</v>
      </c>
      <c r="L6" s="169" t="s">
        <v>90</v>
      </c>
      <c r="M6" s="169" t="s">
        <v>91</v>
      </c>
      <c r="N6" s="169" t="s">
        <v>92</v>
      </c>
      <c r="O6" s="169" t="s">
        <v>93</v>
      </c>
      <c r="P6" s="169" t="s">
        <v>94</v>
      </c>
      <c r="Q6" s="169" t="s">
        <v>95</v>
      </c>
      <c r="R6" s="169" t="s">
        <v>96</v>
      </c>
      <c r="S6" s="169" t="s">
        <v>97</v>
      </c>
    </row>
    <row r="7" spans="1:60" ht="12.75" customHeight="1" x14ac:dyDescent="0.2">
      <c r="A7" s="170" t="s">
        <v>98</v>
      </c>
      <c r="B7" s="173" t="s">
        <v>61</v>
      </c>
      <c r="C7" s="174" t="s">
        <v>62</v>
      </c>
      <c r="D7" s="175"/>
      <c r="E7" s="180"/>
      <c r="F7" s="182"/>
      <c r="G7" s="182">
        <f>SUM(G8:G8)</f>
        <v>0</v>
      </c>
      <c r="H7" s="182"/>
      <c r="I7" s="182">
        <f>SUM(I8:I8)</f>
        <v>9737.5</v>
      </c>
      <c r="J7" s="182"/>
      <c r="K7" s="182">
        <f>SUM(K8:K8)</f>
        <v>0</v>
      </c>
      <c r="L7" s="182"/>
      <c r="M7" s="182">
        <f>SUM(M8:M8)</f>
        <v>0</v>
      </c>
      <c r="N7" s="182"/>
      <c r="O7" s="182">
        <f>SUM(O8:O8)</f>
        <v>0</v>
      </c>
      <c r="P7" s="182"/>
      <c r="Q7" s="182">
        <f>SUM(Q8:Q8)</f>
        <v>0</v>
      </c>
      <c r="R7" s="183"/>
      <c r="S7" s="182"/>
      <c r="AE7" t="s">
        <v>99</v>
      </c>
    </row>
    <row r="8" spans="1:60" ht="22.5" outlineLevel="1" x14ac:dyDescent="0.2">
      <c r="A8" s="165">
        <v>1</v>
      </c>
      <c r="B8" s="176" t="s">
        <v>100</v>
      </c>
      <c r="C8" s="193" t="s">
        <v>101</v>
      </c>
      <c r="D8" s="178" t="s">
        <v>102</v>
      </c>
      <c r="E8" s="198">
        <v>1</v>
      </c>
      <c r="F8" s="201"/>
      <c r="G8" s="184">
        <f>E8*F8</f>
        <v>0</v>
      </c>
      <c r="H8" s="184">
        <v>9737.5</v>
      </c>
      <c r="I8" s="184">
        <f>E8*H8</f>
        <v>9737.5</v>
      </c>
      <c r="J8" s="184">
        <v>0</v>
      </c>
      <c r="K8" s="184">
        <f>E8*J8</f>
        <v>0</v>
      </c>
      <c r="L8" s="184">
        <v>21</v>
      </c>
      <c r="M8" s="184">
        <f>G8*(1+L8/100)</f>
        <v>0</v>
      </c>
      <c r="N8" s="184">
        <v>0</v>
      </c>
      <c r="O8" s="184">
        <f>E8*N8</f>
        <v>0</v>
      </c>
      <c r="P8" s="184">
        <v>0</v>
      </c>
      <c r="Q8" s="184">
        <f>E8*P8</f>
        <v>0</v>
      </c>
      <c r="R8" s="185"/>
      <c r="S8" s="184" t="s">
        <v>103</v>
      </c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 t="s">
        <v>104</v>
      </c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</row>
    <row r="9" spans="1:60" x14ac:dyDescent="0.2">
      <c r="A9" s="172" t="s">
        <v>98</v>
      </c>
      <c r="B9" s="177" t="s">
        <v>57</v>
      </c>
      <c r="C9" s="194" t="s">
        <v>58</v>
      </c>
      <c r="D9" s="179"/>
      <c r="E9" s="181"/>
      <c r="F9" s="186"/>
      <c r="G9" s="186">
        <v>0</v>
      </c>
      <c r="H9" s="186"/>
      <c r="I9" s="186">
        <f>SUM(I10:I10)</f>
        <v>6414.41</v>
      </c>
      <c r="J9" s="186"/>
      <c r="K9" s="186">
        <f>SUM(K10:K10)</f>
        <v>0</v>
      </c>
      <c r="L9" s="186"/>
      <c r="M9" s="186">
        <f>SUM(M10:M10)</f>
        <v>0</v>
      </c>
      <c r="N9" s="186"/>
      <c r="O9" s="186">
        <f>SUM(O10:O10)</f>
        <v>0</v>
      </c>
      <c r="P9" s="186"/>
      <c r="Q9" s="186">
        <f>SUM(Q10:Q10)</f>
        <v>0</v>
      </c>
      <c r="R9" s="187"/>
      <c r="S9" s="186"/>
      <c r="AE9" t="s">
        <v>99</v>
      </c>
    </row>
    <row r="10" spans="1:60" ht="22.5" outlineLevel="1" x14ac:dyDescent="0.2">
      <c r="A10" s="165">
        <v>2</v>
      </c>
      <c r="B10" s="176" t="s">
        <v>105</v>
      </c>
      <c r="C10" s="193" t="s">
        <v>187</v>
      </c>
      <c r="D10" s="178" t="s">
        <v>102</v>
      </c>
      <c r="E10" s="198">
        <v>1</v>
      </c>
      <c r="F10" s="202"/>
      <c r="G10" s="184">
        <f>E10*F10</f>
        <v>0</v>
      </c>
      <c r="H10" s="184">
        <v>6414.41</v>
      </c>
      <c r="I10" s="184">
        <f>E10*H10</f>
        <v>6414.41</v>
      </c>
      <c r="J10" s="184">
        <v>0</v>
      </c>
      <c r="K10" s="184">
        <f>E10*J10</f>
        <v>0</v>
      </c>
      <c r="L10" s="184">
        <v>21</v>
      </c>
      <c r="M10" s="184">
        <f>G10*(1+L10/100)</f>
        <v>0</v>
      </c>
      <c r="N10" s="184">
        <v>0</v>
      </c>
      <c r="O10" s="184">
        <f>E10*N10</f>
        <v>0</v>
      </c>
      <c r="P10" s="184">
        <v>0</v>
      </c>
      <c r="Q10" s="184">
        <f>E10*P10</f>
        <v>0</v>
      </c>
      <c r="R10" s="185"/>
      <c r="S10" s="184" t="s">
        <v>103</v>
      </c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 t="s">
        <v>104</v>
      </c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ht="22.5" outlineLevel="1" x14ac:dyDescent="0.2">
      <c r="A11" s="165">
        <v>3</v>
      </c>
      <c r="B11" s="176" t="s">
        <v>169</v>
      </c>
      <c r="C11" s="193" t="s">
        <v>170</v>
      </c>
      <c r="D11" s="178" t="s">
        <v>102</v>
      </c>
      <c r="E11" s="198">
        <v>1</v>
      </c>
      <c r="F11" s="202"/>
      <c r="G11" s="184">
        <f>E11*F11</f>
        <v>0</v>
      </c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5"/>
      <c r="S11" s="184"/>
      <c r="T11" s="164"/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x14ac:dyDescent="0.2">
      <c r="A12" s="172" t="s">
        <v>98</v>
      </c>
      <c r="B12" s="177" t="s">
        <v>59</v>
      </c>
      <c r="C12" s="194" t="s">
        <v>60</v>
      </c>
      <c r="D12" s="179"/>
      <c r="E12" s="181"/>
      <c r="F12" s="186"/>
      <c r="G12" s="186">
        <f>SUM(G13:G13)</f>
        <v>0</v>
      </c>
      <c r="H12" s="186"/>
      <c r="I12" s="186">
        <f>SUM(I13:I13)</f>
        <v>330</v>
      </c>
      <c r="J12" s="186"/>
      <c r="K12" s="186">
        <f>SUM(K13:K13)</f>
        <v>0</v>
      </c>
      <c r="L12" s="186"/>
      <c r="M12" s="186">
        <f>SUM(M13:M13)</f>
        <v>0</v>
      </c>
      <c r="N12" s="186"/>
      <c r="O12" s="186">
        <f>SUM(O13:O13)</f>
        <v>0</v>
      </c>
      <c r="P12" s="186"/>
      <c r="Q12" s="186">
        <f>SUM(Q13:Q13)</f>
        <v>0</v>
      </c>
      <c r="R12" s="187"/>
      <c r="S12" s="186"/>
      <c r="AE12" t="s">
        <v>99</v>
      </c>
    </row>
    <row r="13" spans="1:60" outlineLevel="1" x14ac:dyDescent="0.2">
      <c r="A13" s="165">
        <v>4</v>
      </c>
      <c r="B13" s="176" t="s">
        <v>42</v>
      </c>
      <c r="C13" s="193" t="s">
        <v>106</v>
      </c>
      <c r="D13" s="178" t="s">
        <v>102</v>
      </c>
      <c r="E13" s="198">
        <v>2</v>
      </c>
      <c r="F13" s="201"/>
      <c r="G13" s="184">
        <f>E13*F13</f>
        <v>0</v>
      </c>
      <c r="H13" s="184">
        <v>165</v>
      </c>
      <c r="I13" s="184">
        <f>E13*H13</f>
        <v>330</v>
      </c>
      <c r="J13" s="184">
        <v>0</v>
      </c>
      <c r="K13" s="184">
        <f>E13*J13</f>
        <v>0</v>
      </c>
      <c r="L13" s="184">
        <v>21</v>
      </c>
      <c r="M13" s="184">
        <f>G13*(1+L13/100)</f>
        <v>0</v>
      </c>
      <c r="N13" s="184">
        <v>0</v>
      </c>
      <c r="O13" s="184">
        <f>E13*N13</f>
        <v>0</v>
      </c>
      <c r="P13" s="184">
        <v>0</v>
      </c>
      <c r="Q13" s="184">
        <f>E13*P13</f>
        <v>0</v>
      </c>
      <c r="R13" s="185"/>
      <c r="S13" s="184" t="s">
        <v>103</v>
      </c>
      <c r="T13" s="164"/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 t="s">
        <v>104</v>
      </c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 x14ac:dyDescent="0.2">
      <c r="A14" s="172" t="s">
        <v>98</v>
      </c>
      <c r="B14" s="177" t="s">
        <v>53</v>
      </c>
      <c r="C14" s="194" t="s">
        <v>54</v>
      </c>
      <c r="D14" s="179"/>
      <c r="E14" s="181"/>
      <c r="F14" s="186"/>
      <c r="G14" s="186">
        <f>SUM(G15:G21)</f>
        <v>0</v>
      </c>
      <c r="H14" s="186"/>
      <c r="I14" s="186">
        <f>SUM(I15:I20)</f>
        <v>5092.62</v>
      </c>
      <c r="J14" s="186"/>
      <c r="K14" s="186">
        <f>SUM(K15:K20)</f>
        <v>0</v>
      </c>
      <c r="L14" s="186"/>
      <c r="M14" s="186">
        <f>SUM(M15:M20)</f>
        <v>0</v>
      </c>
      <c r="N14" s="186"/>
      <c r="O14" s="186">
        <f>SUM(O15:O20)</f>
        <v>0</v>
      </c>
      <c r="P14" s="186"/>
      <c r="Q14" s="186">
        <f>SUM(Q15:Q20)</f>
        <v>0</v>
      </c>
      <c r="R14" s="187"/>
      <c r="S14" s="186"/>
      <c r="AE14" t="s">
        <v>99</v>
      </c>
    </row>
    <row r="15" spans="1:60" outlineLevel="1" x14ac:dyDescent="0.2">
      <c r="A15" s="165">
        <v>5</v>
      </c>
      <c r="B15" s="176" t="s">
        <v>107</v>
      </c>
      <c r="C15" s="193" t="s">
        <v>108</v>
      </c>
      <c r="D15" s="178" t="s">
        <v>109</v>
      </c>
      <c r="E15" s="198">
        <v>32</v>
      </c>
      <c r="F15" s="201"/>
      <c r="G15" s="184">
        <f t="shared" ref="G15:G21" si="0">E15*F15</f>
        <v>0</v>
      </c>
      <c r="H15" s="184">
        <v>9.64</v>
      </c>
      <c r="I15" s="184">
        <f t="shared" ref="I15:I20" si="1">E15*H15</f>
        <v>308.48</v>
      </c>
      <c r="J15" s="184">
        <v>0</v>
      </c>
      <c r="K15" s="184">
        <f t="shared" ref="K15:K20" si="2">E15*J15</f>
        <v>0</v>
      </c>
      <c r="L15" s="184">
        <v>21</v>
      </c>
      <c r="M15" s="184">
        <f t="shared" ref="M15:M20" si="3">G15*(1+L15/100)</f>
        <v>0</v>
      </c>
      <c r="N15" s="184">
        <v>0</v>
      </c>
      <c r="O15" s="184">
        <f t="shared" ref="O15:O20" si="4">E15*N15</f>
        <v>0</v>
      </c>
      <c r="P15" s="184">
        <v>0</v>
      </c>
      <c r="Q15" s="184">
        <f t="shared" ref="Q15:Q20" si="5">E15*P15</f>
        <v>0</v>
      </c>
      <c r="R15" s="185"/>
      <c r="S15" s="184" t="s">
        <v>103</v>
      </c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 t="s">
        <v>110</v>
      </c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outlineLevel="1" x14ac:dyDescent="0.2">
      <c r="A16" s="165">
        <v>6</v>
      </c>
      <c r="B16" s="176" t="s">
        <v>111</v>
      </c>
      <c r="C16" s="193" t="s">
        <v>112</v>
      </c>
      <c r="D16" s="178" t="s">
        <v>109</v>
      </c>
      <c r="E16" s="198">
        <v>36</v>
      </c>
      <c r="F16" s="201"/>
      <c r="G16" s="184">
        <f t="shared" si="0"/>
        <v>0</v>
      </c>
      <c r="H16" s="184">
        <v>15.52</v>
      </c>
      <c r="I16" s="184">
        <f t="shared" si="1"/>
        <v>558.72</v>
      </c>
      <c r="J16" s="184">
        <v>0</v>
      </c>
      <c r="K16" s="184">
        <f t="shared" si="2"/>
        <v>0</v>
      </c>
      <c r="L16" s="184">
        <v>21</v>
      </c>
      <c r="M16" s="184">
        <f t="shared" si="3"/>
        <v>0</v>
      </c>
      <c r="N16" s="184">
        <v>0</v>
      </c>
      <c r="O16" s="184">
        <f t="shared" si="4"/>
        <v>0</v>
      </c>
      <c r="P16" s="184">
        <v>0</v>
      </c>
      <c r="Q16" s="184">
        <f t="shared" si="5"/>
        <v>0</v>
      </c>
      <c r="R16" s="185"/>
      <c r="S16" s="184" t="s">
        <v>103</v>
      </c>
      <c r="T16" s="164"/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 t="s">
        <v>110</v>
      </c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outlineLevel="1" x14ac:dyDescent="0.2">
      <c r="A17" s="165">
        <v>7</v>
      </c>
      <c r="B17" s="176" t="s">
        <v>113</v>
      </c>
      <c r="C17" s="205" t="s">
        <v>189</v>
      </c>
      <c r="D17" s="178" t="s">
        <v>109</v>
      </c>
      <c r="E17" s="198">
        <v>22</v>
      </c>
      <c r="F17" s="201"/>
      <c r="G17" s="184">
        <f t="shared" si="0"/>
        <v>0</v>
      </c>
      <c r="H17" s="184">
        <v>95.94</v>
      </c>
      <c r="I17" s="184">
        <f t="shared" si="1"/>
        <v>2110.6799999999998</v>
      </c>
      <c r="J17" s="184">
        <v>0</v>
      </c>
      <c r="K17" s="184">
        <f t="shared" si="2"/>
        <v>0</v>
      </c>
      <c r="L17" s="184">
        <v>21</v>
      </c>
      <c r="M17" s="184">
        <f t="shared" si="3"/>
        <v>0</v>
      </c>
      <c r="N17" s="184">
        <v>0</v>
      </c>
      <c r="O17" s="184">
        <f t="shared" si="4"/>
        <v>0</v>
      </c>
      <c r="P17" s="184">
        <v>0</v>
      </c>
      <c r="Q17" s="184">
        <f t="shared" si="5"/>
        <v>0</v>
      </c>
      <c r="R17" s="185"/>
      <c r="S17" s="184" t="s">
        <v>103</v>
      </c>
      <c r="T17" s="164"/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 t="s">
        <v>110</v>
      </c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outlineLevel="1" x14ac:dyDescent="0.2">
      <c r="A18" s="165">
        <v>8</v>
      </c>
      <c r="B18" s="176" t="s">
        <v>114</v>
      </c>
      <c r="C18" s="193" t="s">
        <v>115</v>
      </c>
      <c r="D18" s="178" t="s">
        <v>109</v>
      </c>
      <c r="E18" s="198">
        <v>30</v>
      </c>
      <c r="F18" s="201"/>
      <c r="G18" s="184">
        <f t="shared" si="0"/>
        <v>0</v>
      </c>
      <c r="H18" s="184">
        <v>34.950000000000003</v>
      </c>
      <c r="I18" s="184">
        <f t="shared" si="1"/>
        <v>1048.5</v>
      </c>
      <c r="J18" s="184">
        <v>0</v>
      </c>
      <c r="K18" s="184">
        <f t="shared" si="2"/>
        <v>0</v>
      </c>
      <c r="L18" s="184">
        <v>21</v>
      </c>
      <c r="M18" s="184">
        <f t="shared" si="3"/>
        <v>0</v>
      </c>
      <c r="N18" s="184">
        <v>0</v>
      </c>
      <c r="O18" s="184">
        <f t="shared" si="4"/>
        <v>0</v>
      </c>
      <c r="P18" s="184">
        <v>0</v>
      </c>
      <c r="Q18" s="184">
        <f t="shared" si="5"/>
        <v>0</v>
      </c>
      <c r="R18" s="185"/>
      <c r="S18" s="184" t="s">
        <v>103</v>
      </c>
      <c r="T18" s="164"/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 t="s">
        <v>110</v>
      </c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ht="22.5" outlineLevel="1" x14ac:dyDescent="0.2">
      <c r="A19" s="165">
        <v>9</v>
      </c>
      <c r="B19" s="176" t="s">
        <v>116</v>
      </c>
      <c r="C19" s="193" t="s">
        <v>117</v>
      </c>
      <c r="D19" s="178" t="s">
        <v>109</v>
      </c>
      <c r="E19" s="198">
        <v>14</v>
      </c>
      <c r="F19" s="201"/>
      <c r="G19" s="184">
        <f t="shared" si="0"/>
        <v>0</v>
      </c>
      <c r="H19" s="184">
        <v>31.52</v>
      </c>
      <c r="I19" s="184">
        <f t="shared" si="1"/>
        <v>441.28</v>
      </c>
      <c r="J19" s="184">
        <v>0</v>
      </c>
      <c r="K19" s="184">
        <f t="shared" si="2"/>
        <v>0</v>
      </c>
      <c r="L19" s="184">
        <v>21</v>
      </c>
      <c r="M19" s="184">
        <f t="shared" si="3"/>
        <v>0</v>
      </c>
      <c r="N19" s="184">
        <v>0</v>
      </c>
      <c r="O19" s="184">
        <f t="shared" si="4"/>
        <v>0</v>
      </c>
      <c r="P19" s="184">
        <v>0</v>
      </c>
      <c r="Q19" s="184">
        <f t="shared" si="5"/>
        <v>0</v>
      </c>
      <c r="R19" s="185"/>
      <c r="S19" s="184" t="s">
        <v>103</v>
      </c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 t="s">
        <v>110</v>
      </c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</row>
    <row r="20" spans="1:60" outlineLevel="1" x14ac:dyDescent="0.2">
      <c r="A20" s="165">
        <v>10</v>
      </c>
      <c r="B20" s="176" t="s">
        <v>118</v>
      </c>
      <c r="C20" s="193" t="s">
        <v>119</v>
      </c>
      <c r="D20" s="178" t="s">
        <v>109</v>
      </c>
      <c r="E20" s="198">
        <v>24</v>
      </c>
      <c r="F20" s="201"/>
      <c r="G20" s="184">
        <f t="shared" si="0"/>
        <v>0</v>
      </c>
      <c r="H20" s="184">
        <v>26.04</v>
      </c>
      <c r="I20" s="184">
        <f t="shared" si="1"/>
        <v>624.96</v>
      </c>
      <c r="J20" s="184">
        <v>0</v>
      </c>
      <c r="K20" s="184">
        <f t="shared" si="2"/>
        <v>0</v>
      </c>
      <c r="L20" s="184">
        <v>21</v>
      </c>
      <c r="M20" s="184">
        <f t="shared" si="3"/>
        <v>0</v>
      </c>
      <c r="N20" s="184">
        <v>0</v>
      </c>
      <c r="O20" s="184">
        <f t="shared" si="4"/>
        <v>0</v>
      </c>
      <c r="P20" s="184">
        <v>0</v>
      </c>
      <c r="Q20" s="184">
        <f t="shared" si="5"/>
        <v>0</v>
      </c>
      <c r="R20" s="185"/>
      <c r="S20" s="184" t="s">
        <v>103</v>
      </c>
      <c r="T20" s="164"/>
      <c r="U20" s="164"/>
      <c r="V20" s="164"/>
      <c r="W20" s="164"/>
      <c r="X20" s="164"/>
      <c r="Y20" s="164"/>
      <c r="Z20" s="164"/>
      <c r="AA20" s="164"/>
      <c r="AB20" s="164"/>
      <c r="AC20" s="164"/>
      <c r="AD20" s="164"/>
      <c r="AE20" s="164" t="s">
        <v>110</v>
      </c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outlineLevel="1" x14ac:dyDescent="0.2">
      <c r="A21" s="165">
        <v>11</v>
      </c>
      <c r="B21" s="176" t="s">
        <v>181</v>
      </c>
      <c r="C21" s="193" t="s">
        <v>180</v>
      </c>
      <c r="D21" s="178" t="s">
        <v>102</v>
      </c>
      <c r="E21" s="198">
        <v>3</v>
      </c>
      <c r="F21" s="201"/>
      <c r="G21" s="184">
        <f t="shared" si="0"/>
        <v>0</v>
      </c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5"/>
      <c r="S21" s="184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x14ac:dyDescent="0.2">
      <c r="A22" s="172" t="s">
        <v>98</v>
      </c>
      <c r="B22" s="177" t="s">
        <v>63</v>
      </c>
      <c r="C22" s="194" t="s">
        <v>64</v>
      </c>
      <c r="D22" s="179"/>
      <c r="E22" s="181"/>
      <c r="F22" s="186"/>
      <c r="G22" s="186">
        <f>SUM(G23:G35)</f>
        <v>0</v>
      </c>
      <c r="H22" s="186"/>
      <c r="I22" s="186">
        <f>SUM(I23:I33)</f>
        <v>0</v>
      </c>
      <c r="J22" s="186"/>
      <c r="K22" s="186">
        <f>SUM(K23:K33)</f>
        <v>4564.76</v>
      </c>
      <c r="L22" s="186"/>
      <c r="M22" s="186">
        <f>SUM(M23:M33)</f>
        <v>0</v>
      </c>
      <c r="N22" s="186"/>
      <c r="O22" s="186">
        <f>SUM(O23:O33)</f>
        <v>0</v>
      </c>
      <c r="P22" s="186"/>
      <c r="Q22" s="186">
        <f>SUM(Q23:Q33)</f>
        <v>0</v>
      </c>
      <c r="R22" s="187"/>
      <c r="S22" s="186"/>
      <c r="AE22" t="s">
        <v>99</v>
      </c>
    </row>
    <row r="23" spans="1:60" ht="22.5" outlineLevel="1" x14ac:dyDescent="0.2">
      <c r="A23" s="165">
        <v>12</v>
      </c>
      <c r="B23" s="176" t="s">
        <v>120</v>
      </c>
      <c r="C23" s="193" t="s">
        <v>101</v>
      </c>
      <c r="D23" s="178" t="s">
        <v>102</v>
      </c>
      <c r="E23" s="198">
        <v>1</v>
      </c>
      <c r="F23" s="201"/>
      <c r="G23" s="184">
        <f t="shared" ref="G23:G35" si="6">E23*F23</f>
        <v>0</v>
      </c>
      <c r="H23" s="184">
        <v>0</v>
      </c>
      <c r="I23" s="184">
        <f t="shared" ref="I23:I33" si="7">E23*H23</f>
        <v>0</v>
      </c>
      <c r="J23" s="184">
        <v>260</v>
      </c>
      <c r="K23" s="184">
        <f t="shared" ref="K23:K33" si="8">E23*J23</f>
        <v>260</v>
      </c>
      <c r="L23" s="184">
        <v>21</v>
      </c>
      <c r="M23" s="184">
        <f t="shared" ref="M23:M33" si="9">G23*(1+L23/100)</f>
        <v>0</v>
      </c>
      <c r="N23" s="184">
        <v>0</v>
      </c>
      <c r="O23" s="184">
        <f t="shared" ref="O23:O33" si="10">E23*N23</f>
        <v>0</v>
      </c>
      <c r="P23" s="184">
        <v>0</v>
      </c>
      <c r="Q23" s="184">
        <f t="shared" ref="Q23:Q33" si="11">E23*P23</f>
        <v>0</v>
      </c>
      <c r="R23" s="185"/>
      <c r="S23" s="184" t="s">
        <v>103</v>
      </c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 t="s">
        <v>121</v>
      </c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ht="22.5" outlineLevel="1" x14ac:dyDescent="0.2">
      <c r="A24" s="165">
        <v>13</v>
      </c>
      <c r="B24" s="176" t="s">
        <v>122</v>
      </c>
      <c r="C24" s="193" t="s">
        <v>187</v>
      </c>
      <c r="D24" s="178" t="s">
        <v>102</v>
      </c>
      <c r="E24" s="198">
        <v>1</v>
      </c>
      <c r="F24" s="201"/>
      <c r="G24" s="184">
        <f t="shared" si="6"/>
        <v>0</v>
      </c>
      <c r="H24" s="184">
        <v>0</v>
      </c>
      <c r="I24" s="184">
        <f t="shared" si="7"/>
        <v>0</v>
      </c>
      <c r="J24" s="184">
        <v>507.5</v>
      </c>
      <c r="K24" s="184">
        <f t="shared" si="8"/>
        <v>507.5</v>
      </c>
      <c r="L24" s="184">
        <v>21</v>
      </c>
      <c r="M24" s="184">
        <f t="shared" si="9"/>
        <v>0</v>
      </c>
      <c r="N24" s="184">
        <v>0</v>
      </c>
      <c r="O24" s="184">
        <f t="shared" si="10"/>
        <v>0</v>
      </c>
      <c r="P24" s="184">
        <v>0</v>
      </c>
      <c r="Q24" s="184">
        <f t="shared" si="11"/>
        <v>0</v>
      </c>
      <c r="R24" s="185"/>
      <c r="S24" s="184" t="s">
        <v>103</v>
      </c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 t="s">
        <v>121</v>
      </c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ht="22.5" outlineLevel="1" x14ac:dyDescent="0.2">
      <c r="A25" s="165">
        <v>14</v>
      </c>
      <c r="B25" s="176" t="s">
        <v>172</v>
      </c>
      <c r="C25" s="193" t="s">
        <v>170</v>
      </c>
      <c r="D25" s="178" t="s">
        <v>102</v>
      </c>
      <c r="E25" s="198">
        <v>1</v>
      </c>
      <c r="F25" s="201"/>
      <c r="G25" s="184">
        <f t="shared" si="6"/>
        <v>0</v>
      </c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5"/>
      <c r="S25" s="184"/>
      <c r="T25" s="164"/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/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outlineLevel="1" x14ac:dyDescent="0.2">
      <c r="A26" s="165">
        <v>15</v>
      </c>
      <c r="B26" s="176" t="s">
        <v>123</v>
      </c>
      <c r="C26" s="193" t="s">
        <v>106</v>
      </c>
      <c r="D26" s="178" t="s">
        <v>102</v>
      </c>
      <c r="E26" s="198">
        <v>2</v>
      </c>
      <c r="F26" s="201"/>
      <c r="G26" s="184">
        <f t="shared" si="6"/>
        <v>0</v>
      </c>
      <c r="H26" s="184">
        <v>0</v>
      </c>
      <c r="I26" s="184">
        <f t="shared" si="7"/>
        <v>0</v>
      </c>
      <c r="J26" s="184">
        <v>153.75</v>
      </c>
      <c r="K26" s="184">
        <f t="shared" si="8"/>
        <v>307.5</v>
      </c>
      <c r="L26" s="184">
        <v>21</v>
      </c>
      <c r="M26" s="184">
        <f t="shared" si="9"/>
        <v>0</v>
      </c>
      <c r="N26" s="184">
        <v>0</v>
      </c>
      <c r="O26" s="184">
        <f t="shared" si="10"/>
        <v>0</v>
      </c>
      <c r="P26" s="184">
        <v>0</v>
      </c>
      <c r="Q26" s="184">
        <f t="shared" si="11"/>
        <v>0</v>
      </c>
      <c r="R26" s="185"/>
      <c r="S26" s="184" t="s">
        <v>103</v>
      </c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 t="s">
        <v>121</v>
      </c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outlineLevel="1" x14ac:dyDescent="0.2">
      <c r="A27" s="165">
        <v>16</v>
      </c>
      <c r="B27" s="176" t="s">
        <v>124</v>
      </c>
      <c r="C27" s="193" t="s">
        <v>125</v>
      </c>
      <c r="D27" s="178" t="s">
        <v>102</v>
      </c>
      <c r="E27" s="198">
        <v>2</v>
      </c>
      <c r="F27" s="201"/>
      <c r="G27" s="184">
        <f t="shared" si="6"/>
        <v>0</v>
      </c>
      <c r="H27" s="184">
        <v>0</v>
      </c>
      <c r="I27" s="184">
        <f t="shared" si="7"/>
        <v>0</v>
      </c>
      <c r="J27" s="184">
        <v>260</v>
      </c>
      <c r="K27" s="184">
        <f t="shared" si="8"/>
        <v>520</v>
      </c>
      <c r="L27" s="184">
        <v>21</v>
      </c>
      <c r="M27" s="184">
        <f t="shared" si="9"/>
        <v>0</v>
      </c>
      <c r="N27" s="184">
        <v>0</v>
      </c>
      <c r="O27" s="184">
        <f t="shared" si="10"/>
        <v>0</v>
      </c>
      <c r="P27" s="184">
        <v>0</v>
      </c>
      <c r="Q27" s="184">
        <f t="shared" si="11"/>
        <v>0</v>
      </c>
      <c r="R27" s="185"/>
      <c r="S27" s="184" t="s">
        <v>103</v>
      </c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 t="s">
        <v>121</v>
      </c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outlineLevel="1" x14ac:dyDescent="0.2">
      <c r="A28" s="165">
        <v>17</v>
      </c>
      <c r="B28" s="176" t="s">
        <v>126</v>
      </c>
      <c r="C28" s="193" t="s">
        <v>108</v>
      </c>
      <c r="D28" s="178" t="s">
        <v>109</v>
      </c>
      <c r="E28" s="198">
        <v>32</v>
      </c>
      <c r="F28" s="201"/>
      <c r="G28" s="184">
        <f t="shared" si="6"/>
        <v>0</v>
      </c>
      <c r="H28" s="184">
        <v>0</v>
      </c>
      <c r="I28" s="184">
        <f t="shared" si="7"/>
        <v>0</v>
      </c>
      <c r="J28" s="184">
        <v>13</v>
      </c>
      <c r="K28" s="184">
        <f t="shared" si="8"/>
        <v>416</v>
      </c>
      <c r="L28" s="184">
        <v>21</v>
      </c>
      <c r="M28" s="184">
        <f t="shared" si="9"/>
        <v>0</v>
      </c>
      <c r="N28" s="184">
        <v>0</v>
      </c>
      <c r="O28" s="184">
        <f t="shared" si="10"/>
        <v>0</v>
      </c>
      <c r="P28" s="184">
        <v>0</v>
      </c>
      <c r="Q28" s="184">
        <f t="shared" si="11"/>
        <v>0</v>
      </c>
      <c r="R28" s="185"/>
      <c r="S28" s="184" t="s">
        <v>103</v>
      </c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 t="s">
        <v>121</v>
      </c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</row>
    <row r="29" spans="1:60" outlineLevel="1" x14ac:dyDescent="0.2">
      <c r="A29" s="165">
        <v>18</v>
      </c>
      <c r="B29" s="176" t="s">
        <v>127</v>
      </c>
      <c r="C29" s="193" t="s">
        <v>112</v>
      </c>
      <c r="D29" s="178" t="s">
        <v>109</v>
      </c>
      <c r="E29" s="198">
        <v>36</v>
      </c>
      <c r="F29" s="201"/>
      <c r="G29" s="184">
        <f t="shared" si="6"/>
        <v>0</v>
      </c>
      <c r="H29" s="184">
        <v>0</v>
      </c>
      <c r="I29" s="184">
        <f t="shared" si="7"/>
        <v>0</v>
      </c>
      <c r="J29" s="184">
        <v>13</v>
      </c>
      <c r="K29" s="184">
        <f t="shared" si="8"/>
        <v>468</v>
      </c>
      <c r="L29" s="184">
        <v>21</v>
      </c>
      <c r="M29" s="184">
        <f t="shared" si="9"/>
        <v>0</v>
      </c>
      <c r="N29" s="184">
        <v>0</v>
      </c>
      <c r="O29" s="184">
        <f t="shared" si="10"/>
        <v>0</v>
      </c>
      <c r="P29" s="184">
        <v>0</v>
      </c>
      <c r="Q29" s="184">
        <f t="shared" si="11"/>
        <v>0</v>
      </c>
      <c r="R29" s="185"/>
      <c r="S29" s="184" t="s">
        <v>103</v>
      </c>
      <c r="T29" s="164"/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 t="s">
        <v>121</v>
      </c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outlineLevel="1" x14ac:dyDescent="0.2">
      <c r="A30" s="165">
        <v>19</v>
      </c>
      <c r="B30" s="176" t="s">
        <v>128</v>
      </c>
      <c r="C30" s="205" t="s">
        <v>189</v>
      </c>
      <c r="D30" s="178" t="s">
        <v>109</v>
      </c>
      <c r="E30" s="198">
        <v>22</v>
      </c>
      <c r="F30" s="201"/>
      <c r="G30" s="184">
        <f t="shared" si="6"/>
        <v>0</v>
      </c>
      <c r="H30" s="184">
        <v>0</v>
      </c>
      <c r="I30" s="184">
        <f t="shared" si="7"/>
        <v>0</v>
      </c>
      <c r="J30" s="184">
        <v>13</v>
      </c>
      <c r="K30" s="184">
        <f t="shared" si="8"/>
        <v>286</v>
      </c>
      <c r="L30" s="184">
        <v>21</v>
      </c>
      <c r="M30" s="184">
        <f t="shared" si="9"/>
        <v>0</v>
      </c>
      <c r="N30" s="184">
        <v>0</v>
      </c>
      <c r="O30" s="184">
        <f t="shared" si="10"/>
        <v>0</v>
      </c>
      <c r="P30" s="184">
        <v>0</v>
      </c>
      <c r="Q30" s="184">
        <f t="shared" si="11"/>
        <v>0</v>
      </c>
      <c r="R30" s="185"/>
      <c r="S30" s="184" t="s">
        <v>103</v>
      </c>
      <c r="T30" s="164"/>
      <c r="U30" s="164"/>
      <c r="V30" s="164"/>
      <c r="W30" s="164"/>
      <c r="X30" s="164"/>
      <c r="Y30" s="164"/>
      <c r="Z30" s="164"/>
      <c r="AA30" s="164"/>
      <c r="AB30" s="164"/>
      <c r="AC30" s="164"/>
      <c r="AD30" s="164"/>
      <c r="AE30" s="164" t="s">
        <v>121</v>
      </c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</row>
    <row r="31" spans="1:60" outlineLevel="1" x14ac:dyDescent="0.2">
      <c r="A31" s="165">
        <v>20</v>
      </c>
      <c r="B31" s="176" t="s">
        <v>129</v>
      </c>
      <c r="C31" s="193" t="s">
        <v>115</v>
      </c>
      <c r="D31" s="178" t="s">
        <v>109</v>
      </c>
      <c r="E31" s="198">
        <v>30</v>
      </c>
      <c r="F31" s="201"/>
      <c r="G31" s="184">
        <f t="shared" si="6"/>
        <v>0</v>
      </c>
      <c r="H31" s="184">
        <v>0</v>
      </c>
      <c r="I31" s="184">
        <f t="shared" si="7"/>
        <v>0</v>
      </c>
      <c r="J31" s="184">
        <v>15</v>
      </c>
      <c r="K31" s="184">
        <f t="shared" si="8"/>
        <v>450</v>
      </c>
      <c r="L31" s="184">
        <v>21</v>
      </c>
      <c r="M31" s="184">
        <f t="shared" si="9"/>
        <v>0</v>
      </c>
      <c r="N31" s="184">
        <v>0</v>
      </c>
      <c r="O31" s="184">
        <f t="shared" si="10"/>
        <v>0</v>
      </c>
      <c r="P31" s="184">
        <v>0</v>
      </c>
      <c r="Q31" s="184">
        <f t="shared" si="11"/>
        <v>0</v>
      </c>
      <c r="R31" s="185"/>
      <c r="S31" s="184" t="s">
        <v>103</v>
      </c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 t="s">
        <v>121</v>
      </c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ht="22.5" outlineLevel="1" x14ac:dyDescent="0.2">
      <c r="A32" s="165">
        <v>21</v>
      </c>
      <c r="B32" s="176" t="s">
        <v>130</v>
      </c>
      <c r="C32" s="193" t="s">
        <v>117</v>
      </c>
      <c r="D32" s="178" t="s">
        <v>109</v>
      </c>
      <c r="E32" s="198">
        <v>14</v>
      </c>
      <c r="F32" s="201"/>
      <c r="G32" s="184">
        <f t="shared" si="6"/>
        <v>0</v>
      </c>
      <c r="H32" s="184">
        <v>0</v>
      </c>
      <c r="I32" s="184">
        <f t="shared" si="7"/>
        <v>0</v>
      </c>
      <c r="J32" s="184">
        <v>35.520000000000003</v>
      </c>
      <c r="K32" s="184">
        <f t="shared" si="8"/>
        <v>497.28000000000003</v>
      </c>
      <c r="L32" s="184">
        <v>21</v>
      </c>
      <c r="M32" s="184">
        <f t="shared" si="9"/>
        <v>0</v>
      </c>
      <c r="N32" s="184">
        <v>0</v>
      </c>
      <c r="O32" s="184">
        <f t="shared" si="10"/>
        <v>0</v>
      </c>
      <c r="P32" s="184">
        <v>0</v>
      </c>
      <c r="Q32" s="184">
        <f t="shared" si="11"/>
        <v>0</v>
      </c>
      <c r="R32" s="185"/>
      <c r="S32" s="184" t="s">
        <v>103</v>
      </c>
      <c r="T32" s="164"/>
      <c r="U32" s="164"/>
      <c r="V32" s="164"/>
      <c r="W32" s="164"/>
      <c r="X32" s="164"/>
      <c r="Y32" s="164"/>
      <c r="Z32" s="164"/>
      <c r="AA32" s="164"/>
      <c r="AB32" s="164"/>
      <c r="AC32" s="164"/>
      <c r="AD32" s="164"/>
      <c r="AE32" s="164" t="s">
        <v>121</v>
      </c>
      <c r="AF32" s="164"/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</row>
    <row r="33" spans="1:60" outlineLevel="1" x14ac:dyDescent="0.2">
      <c r="A33" s="165">
        <v>22</v>
      </c>
      <c r="B33" s="176" t="s">
        <v>131</v>
      </c>
      <c r="C33" s="193" t="s">
        <v>119</v>
      </c>
      <c r="D33" s="178" t="s">
        <v>109</v>
      </c>
      <c r="E33" s="198">
        <v>24</v>
      </c>
      <c r="F33" s="201"/>
      <c r="G33" s="184">
        <f t="shared" si="6"/>
        <v>0</v>
      </c>
      <c r="H33" s="184">
        <v>0</v>
      </c>
      <c r="I33" s="184">
        <f t="shared" si="7"/>
        <v>0</v>
      </c>
      <c r="J33" s="184">
        <v>35.520000000000003</v>
      </c>
      <c r="K33" s="184">
        <f t="shared" si="8"/>
        <v>852.48</v>
      </c>
      <c r="L33" s="184">
        <v>21</v>
      </c>
      <c r="M33" s="184">
        <f t="shared" si="9"/>
        <v>0</v>
      </c>
      <c r="N33" s="184">
        <v>0</v>
      </c>
      <c r="O33" s="184">
        <f t="shared" si="10"/>
        <v>0</v>
      </c>
      <c r="P33" s="184">
        <v>0</v>
      </c>
      <c r="Q33" s="184">
        <f t="shared" si="11"/>
        <v>0</v>
      </c>
      <c r="R33" s="185"/>
      <c r="S33" s="184" t="s">
        <v>103</v>
      </c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 t="s">
        <v>121</v>
      </c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ht="22.5" outlineLevel="1" x14ac:dyDescent="0.2">
      <c r="A34" s="165">
        <v>23</v>
      </c>
      <c r="B34" s="176" t="s">
        <v>171</v>
      </c>
      <c r="C34" s="193" t="s">
        <v>173</v>
      </c>
      <c r="D34" s="178" t="s">
        <v>102</v>
      </c>
      <c r="E34" s="198">
        <v>1</v>
      </c>
      <c r="F34" s="201"/>
      <c r="G34" s="201">
        <f t="shared" si="6"/>
        <v>0</v>
      </c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5"/>
      <c r="S34" s="184"/>
      <c r="T34" s="164"/>
      <c r="U34" s="164"/>
      <c r="V34" s="164"/>
      <c r="W34" s="164"/>
      <c r="X34" s="164"/>
      <c r="Y34" s="164"/>
      <c r="Z34" s="164"/>
      <c r="AA34" s="164"/>
      <c r="AB34" s="164"/>
      <c r="AC34" s="164"/>
      <c r="AD34" s="164"/>
      <c r="AE34" s="164"/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outlineLevel="1" x14ac:dyDescent="0.2">
      <c r="A35" s="165">
        <v>24</v>
      </c>
      <c r="B35" s="176" t="s">
        <v>171</v>
      </c>
      <c r="C35" s="193" t="s">
        <v>182</v>
      </c>
      <c r="D35" s="178" t="s">
        <v>102</v>
      </c>
      <c r="E35" s="198">
        <v>3</v>
      </c>
      <c r="F35" s="201"/>
      <c r="G35" s="184">
        <f t="shared" si="6"/>
        <v>0</v>
      </c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5"/>
      <c r="S35" s="184"/>
      <c r="T35" s="164"/>
      <c r="U35" s="164"/>
      <c r="V35" s="164"/>
      <c r="W35" s="164"/>
      <c r="X35" s="164"/>
      <c r="Y35" s="164"/>
      <c r="Z35" s="164"/>
      <c r="AA35" s="164"/>
      <c r="AB35" s="164"/>
      <c r="AC35" s="164"/>
      <c r="AD35" s="164"/>
      <c r="AE35" s="164"/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x14ac:dyDescent="0.2">
      <c r="A36" s="172" t="s">
        <v>98</v>
      </c>
      <c r="B36" s="177" t="s">
        <v>65</v>
      </c>
      <c r="C36" s="194" t="s">
        <v>66</v>
      </c>
      <c r="D36" s="179"/>
      <c r="E36" s="181"/>
      <c r="F36" s="186"/>
      <c r="G36" s="186">
        <f>SUM(G37:G37)</f>
        <v>0</v>
      </c>
      <c r="H36" s="186"/>
      <c r="I36" s="186">
        <f>SUM(I37:I37)</f>
        <v>0</v>
      </c>
      <c r="J36" s="186"/>
      <c r="K36" s="186">
        <f>SUM(K37:K37)</f>
        <v>260</v>
      </c>
      <c r="L36" s="186"/>
      <c r="M36" s="186">
        <f>SUM(M37:M37)</f>
        <v>0</v>
      </c>
      <c r="N36" s="186"/>
      <c r="O36" s="186">
        <f>SUM(O37:O37)</f>
        <v>0</v>
      </c>
      <c r="P36" s="186"/>
      <c r="Q36" s="186">
        <f>SUM(Q37:Q37)</f>
        <v>0</v>
      </c>
      <c r="R36" s="187"/>
      <c r="S36" s="186"/>
      <c r="AE36" t="s">
        <v>99</v>
      </c>
    </row>
    <row r="37" spans="1:60" outlineLevel="1" x14ac:dyDescent="0.2">
      <c r="A37" s="165">
        <v>25</v>
      </c>
      <c r="B37" s="176" t="s">
        <v>132</v>
      </c>
      <c r="C37" s="193" t="s">
        <v>133</v>
      </c>
      <c r="D37" s="178" t="s">
        <v>134</v>
      </c>
      <c r="E37" s="198">
        <v>1</v>
      </c>
      <c r="F37" s="201"/>
      <c r="G37" s="184">
        <f>E37*F37</f>
        <v>0</v>
      </c>
      <c r="H37" s="184">
        <v>0</v>
      </c>
      <c r="I37" s="184">
        <f>E37*H37</f>
        <v>0</v>
      </c>
      <c r="J37" s="184">
        <v>260</v>
      </c>
      <c r="K37" s="184">
        <f>E37*J37</f>
        <v>260</v>
      </c>
      <c r="L37" s="184">
        <v>21</v>
      </c>
      <c r="M37" s="184">
        <f>G37*(1+L37/100)</f>
        <v>0</v>
      </c>
      <c r="N37" s="184">
        <v>0</v>
      </c>
      <c r="O37" s="184">
        <f>E37*N37</f>
        <v>0</v>
      </c>
      <c r="P37" s="184">
        <v>0</v>
      </c>
      <c r="Q37" s="184">
        <f>E37*P37</f>
        <v>0</v>
      </c>
      <c r="R37" s="185"/>
      <c r="S37" s="184" t="s">
        <v>103</v>
      </c>
      <c r="T37" s="164"/>
      <c r="U37" s="164"/>
      <c r="V37" s="164"/>
      <c r="W37" s="164"/>
      <c r="X37" s="164"/>
      <c r="Y37" s="164"/>
      <c r="Z37" s="164"/>
      <c r="AA37" s="164"/>
      <c r="AB37" s="164"/>
      <c r="AC37" s="164"/>
      <c r="AD37" s="164"/>
      <c r="AE37" s="164" t="s">
        <v>121</v>
      </c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</row>
    <row r="38" spans="1:60" x14ac:dyDescent="0.2">
      <c r="A38" s="172" t="s">
        <v>98</v>
      </c>
      <c r="B38" s="177" t="s">
        <v>67</v>
      </c>
      <c r="C38" s="194" t="s">
        <v>68</v>
      </c>
      <c r="D38" s="179"/>
      <c r="E38" s="181"/>
      <c r="F38" s="186"/>
      <c r="G38" s="186">
        <f>SUM(G39:G39)</f>
        <v>0</v>
      </c>
      <c r="H38" s="186"/>
      <c r="I38" s="186">
        <f>SUM(I39:I39)</f>
        <v>0</v>
      </c>
      <c r="J38" s="186"/>
      <c r="K38" s="186">
        <f>SUM(K39:K39)</f>
        <v>6000</v>
      </c>
      <c r="L38" s="186"/>
      <c r="M38" s="186">
        <f>SUM(M39:M39)</f>
        <v>0</v>
      </c>
      <c r="N38" s="186"/>
      <c r="O38" s="186">
        <f>SUM(O39:O39)</f>
        <v>0</v>
      </c>
      <c r="P38" s="186"/>
      <c r="Q38" s="186">
        <f>SUM(Q39:Q39)</f>
        <v>0</v>
      </c>
      <c r="R38" s="187"/>
      <c r="S38" s="186"/>
      <c r="AE38" t="s">
        <v>99</v>
      </c>
    </row>
    <row r="39" spans="1:60" outlineLevel="1" x14ac:dyDescent="0.2">
      <c r="A39" s="165">
        <v>26</v>
      </c>
      <c r="B39" s="176" t="s">
        <v>135</v>
      </c>
      <c r="C39" s="193" t="s">
        <v>136</v>
      </c>
      <c r="D39" s="178" t="s">
        <v>137</v>
      </c>
      <c r="E39" s="198">
        <v>10</v>
      </c>
      <c r="F39" s="201"/>
      <c r="G39" s="184">
        <f>E39*F39</f>
        <v>0</v>
      </c>
      <c r="H39" s="184">
        <v>0</v>
      </c>
      <c r="I39" s="184">
        <f>E39*H39</f>
        <v>0</v>
      </c>
      <c r="J39" s="184">
        <v>600</v>
      </c>
      <c r="K39" s="184">
        <f>E39*J39</f>
        <v>6000</v>
      </c>
      <c r="L39" s="184">
        <v>21</v>
      </c>
      <c r="M39" s="184">
        <f>G39*(1+L39/100)</f>
        <v>0</v>
      </c>
      <c r="N39" s="184">
        <v>0</v>
      </c>
      <c r="O39" s="184">
        <f>E39*N39</f>
        <v>0</v>
      </c>
      <c r="P39" s="184">
        <v>0</v>
      </c>
      <c r="Q39" s="184">
        <f>E39*P39</f>
        <v>0</v>
      </c>
      <c r="R39" s="185"/>
      <c r="S39" s="184" t="s">
        <v>103</v>
      </c>
      <c r="T39" s="164"/>
      <c r="U39" s="164"/>
      <c r="V39" s="164"/>
      <c r="W39" s="164"/>
      <c r="X39" s="164"/>
      <c r="Y39" s="164"/>
      <c r="Z39" s="164"/>
      <c r="AA39" s="164"/>
      <c r="AB39" s="164"/>
      <c r="AC39" s="164"/>
      <c r="AD39" s="164"/>
      <c r="AE39" s="164" t="s">
        <v>121</v>
      </c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</row>
    <row r="40" spans="1:60" x14ac:dyDescent="0.2">
      <c r="A40" s="172" t="s">
        <v>98</v>
      </c>
      <c r="B40" s="177" t="s">
        <v>71</v>
      </c>
      <c r="C40" s="194" t="s">
        <v>72</v>
      </c>
      <c r="D40" s="179"/>
      <c r="E40" s="181"/>
      <c r="F40" s="186"/>
      <c r="G40" s="186">
        <f>SUM(G41:G41)</f>
        <v>0</v>
      </c>
      <c r="H40" s="186"/>
      <c r="I40" s="186">
        <f>SUM(I41:I41)</f>
        <v>0</v>
      </c>
      <c r="J40" s="186"/>
      <c r="K40" s="186">
        <f>SUM(K41:K41)</f>
        <v>2400</v>
      </c>
      <c r="L40" s="186"/>
      <c r="M40" s="186">
        <f>SUM(M41:M41)</f>
        <v>0</v>
      </c>
      <c r="N40" s="186"/>
      <c r="O40" s="186">
        <f>SUM(O41:O41)</f>
        <v>0</v>
      </c>
      <c r="P40" s="186"/>
      <c r="Q40" s="186">
        <f>SUM(Q41:Q41)</f>
        <v>0</v>
      </c>
      <c r="R40" s="187"/>
      <c r="S40" s="186"/>
      <c r="AE40" t="s">
        <v>99</v>
      </c>
    </row>
    <row r="41" spans="1:60" outlineLevel="1" x14ac:dyDescent="0.2">
      <c r="A41" s="165">
        <v>27</v>
      </c>
      <c r="B41" s="176" t="s">
        <v>138</v>
      </c>
      <c r="C41" s="193" t="s">
        <v>139</v>
      </c>
      <c r="D41" s="178" t="s">
        <v>134</v>
      </c>
      <c r="E41" s="198">
        <v>4</v>
      </c>
      <c r="F41" s="201"/>
      <c r="G41" s="184">
        <f>E41*F41</f>
        <v>0</v>
      </c>
      <c r="H41" s="184">
        <v>0</v>
      </c>
      <c r="I41" s="184">
        <f>E41*H41</f>
        <v>0</v>
      </c>
      <c r="J41" s="184">
        <v>600</v>
      </c>
      <c r="K41" s="184">
        <f>E41*J41</f>
        <v>2400</v>
      </c>
      <c r="L41" s="184">
        <v>21</v>
      </c>
      <c r="M41" s="184">
        <f>G41*(1+L41/100)</f>
        <v>0</v>
      </c>
      <c r="N41" s="184">
        <v>0</v>
      </c>
      <c r="O41" s="184">
        <f>E41*N41</f>
        <v>0</v>
      </c>
      <c r="P41" s="184">
        <v>0</v>
      </c>
      <c r="Q41" s="184">
        <f>E41*P41</f>
        <v>0</v>
      </c>
      <c r="R41" s="185"/>
      <c r="S41" s="184" t="s">
        <v>103</v>
      </c>
      <c r="T41" s="164"/>
      <c r="U41" s="164"/>
      <c r="V41" s="164"/>
      <c r="W41" s="164"/>
      <c r="X41" s="164"/>
      <c r="Y41" s="164"/>
      <c r="Z41" s="164"/>
      <c r="AA41" s="164"/>
      <c r="AB41" s="164"/>
      <c r="AC41" s="164"/>
      <c r="AD41" s="164"/>
      <c r="AE41" s="164" t="s">
        <v>140</v>
      </c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</row>
    <row r="42" spans="1:60" x14ac:dyDescent="0.2">
      <c r="A42" s="172" t="s">
        <v>98</v>
      </c>
      <c r="B42" s="177" t="s">
        <v>69</v>
      </c>
      <c r="C42" s="194" t="s">
        <v>70</v>
      </c>
      <c r="D42" s="179"/>
      <c r="E42" s="181"/>
      <c r="F42" s="186"/>
      <c r="G42" s="186">
        <f>SUM(G43:G43)</f>
        <v>0</v>
      </c>
      <c r="H42" s="186"/>
      <c r="I42" s="186">
        <f>SUM(I43:I43)</f>
        <v>0</v>
      </c>
      <c r="J42" s="186"/>
      <c r="K42" s="186">
        <f>SUM(K43:K43)</f>
        <v>3500</v>
      </c>
      <c r="L42" s="186"/>
      <c r="M42" s="186">
        <f>SUM(M43:M43)</f>
        <v>0</v>
      </c>
      <c r="N42" s="186"/>
      <c r="O42" s="186">
        <f>SUM(O43:O43)</f>
        <v>0</v>
      </c>
      <c r="P42" s="186"/>
      <c r="Q42" s="186">
        <f>SUM(Q43:Q43)</f>
        <v>0</v>
      </c>
      <c r="R42" s="187"/>
      <c r="S42" s="186"/>
      <c r="AE42" t="s">
        <v>99</v>
      </c>
    </row>
    <row r="43" spans="1:60" outlineLevel="1" x14ac:dyDescent="0.2">
      <c r="A43" s="165">
        <v>28</v>
      </c>
      <c r="B43" s="176" t="s">
        <v>141</v>
      </c>
      <c r="C43" s="193" t="s">
        <v>142</v>
      </c>
      <c r="D43" s="178" t="s">
        <v>102</v>
      </c>
      <c r="E43" s="198">
        <v>1</v>
      </c>
      <c r="F43" s="201"/>
      <c r="G43" s="184">
        <f>E43*F43</f>
        <v>0</v>
      </c>
      <c r="H43" s="184">
        <v>0</v>
      </c>
      <c r="I43" s="184">
        <f>E43*H43</f>
        <v>0</v>
      </c>
      <c r="J43" s="184">
        <v>3500</v>
      </c>
      <c r="K43" s="184">
        <f>E43*J43</f>
        <v>3500</v>
      </c>
      <c r="L43" s="184">
        <v>21</v>
      </c>
      <c r="M43" s="184">
        <f>G43*(1+L43/100)</f>
        <v>0</v>
      </c>
      <c r="N43" s="184">
        <v>0</v>
      </c>
      <c r="O43" s="184">
        <f>E43*N43</f>
        <v>0</v>
      </c>
      <c r="P43" s="184">
        <v>0</v>
      </c>
      <c r="Q43" s="184">
        <f>E43*P43</f>
        <v>0</v>
      </c>
      <c r="R43" s="185"/>
      <c r="S43" s="184" t="s">
        <v>103</v>
      </c>
      <c r="T43" s="164"/>
      <c r="U43" s="164"/>
      <c r="V43" s="164"/>
      <c r="W43" s="164"/>
      <c r="X43" s="164"/>
      <c r="Y43" s="164"/>
      <c r="Z43" s="164"/>
      <c r="AA43" s="164"/>
      <c r="AB43" s="164"/>
      <c r="AC43" s="164"/>
      <c r="AD43" s="164"/>
      <c r="AE43" s="164" t="s">
        <v>121</v>
      </c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 x14ac:dyDescent="0.2">
      <c r="A44" s="172" t="s">
        <v>98</v>
      </c>
      <c r="B44" s="177" t="s">
        <v>73</v>
      </c>
      <c r="C44" s="194" t="s">
        <v>74</v>
      </c>
      <c r="D44" s="179"/>
      <c r="E44" s="181"/>
      <c r="F44" s="186"/>
      <c r="G44" s="186">
        <f>SUM(G45:G45)</f>
        <v>0</v>
      </c>
      <c r="H44" s="186"/>
      <c r="I44" s="186">
        <f>SUM(I45:I45)</f>
        <v>0</v>
      </c>
      <c r="J44" s="186"/>
      <c r="K44" s="186">
        <f>SUM(K45:K45)</f>
        <v>1000</v>
      </c>
      <c r="L44" s="186"/>
      <c r="M44" s="186">
        <f>SUM(M45:M45)</f>
        <v>0</v>
      </c>
      <c r="N44" s="186"/>
      <c r="O44" s="186">
        <f>SUM(O45:O45)</f>
        <v>0</v>
      </c>
      <c r="P44" s="186"/>
      <c r="Q44" s="186">
        <f>SUM(Q45:Q45)</f>
        <v>0</v>
      </c>
      <c r="R44" s="187"/>
      <c r="S44" s="186"/>
      <c r="AE44" t="s">
        <v>99</v>
      </c>
    </row>
    <row r="45" spans="1:60" outlineLevel="1" x14ac:dyDescent="0.2">
      <c r="A45" s="165">
        <v>29</v>
      </c>
      <c r="B45" s="176" t="s">
        <v>143</v>
      </c>
      <c r="C45" s="193" t="s">
        <v>144</v>
      </c>
      <c r="D45" s="178" t="s">
        <v>134</v>
      </c>
      <c r="E45" s="198">
        <v>2</v>
      </c>
      <c r="F45" s="201"/>
      <c r="G45" s="184">
        <f>E45*F45</f>
        <v>0</v>
      </c>
      <c r="H45" s="184">
        <v>0</v>
      </c>
      <c r="I45" s="184">
        <f>E45*H45</f>
        <v>0</v>
      </c>
      <c r="J45" s="184">
        <v>500</v>
      </c>
      <c r="K45" s="184">
        <f>E45*J45</f>
        <v>1000</v>
      </c>
      <c r="L45" s="184">
        <v>21</v>
      </c>
      <c r="M45" s="184">
        <f>G45*(1+L45/100)</f>
        <v>0</v>
      </c>
      <c r="N45" s="184">
        <v>0</v>
      </c>
      <c r="O45" s="184">
        <f>E45*N45</f>
        <v>0</v>
      </c>
      <c r="P45" s="184">
        <v>0</v>
      </c>
      <c r="Q45" s="184">
        <f>E45*P45</f>
        <v>0</v>
      </c>
      <c r="R45" s="185"/>
      <c r="S45" s="184" t="s">
        <v>103</v>
      </c>
      <c r="T45" s="164"/>
      <c r="U45" s="164"/>
      <c r="V45" s="164"/>
      <c r="W45" s="164"/>
      <c r="X45" s="164"/>
      <c r="Y45" s="164"/>
      <c r="Z45" s="164"/>
      <c r="AA45" s="164"/>
      <c r="AB45" s="164"/>
      <c r="AC45" s="164"/>
      <c r="AD45" s="164"/>
      <c r="AE45" s="164" t="s">
        <v>140</v>
      </c>
      <c r="AF45" s="164"/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</row>
    <row r="46" spans="1:60" x14ac:dyDescent="0.2">
      <c r="A46" s="172" t="s">
        <v>98</v>
      </c>
      <c r="B46" s="177" t="s">
        <v>69</v>
      </c>
      <c r="C46" s="194" t="s">
        <v>70</v>
      </c>
      <c r="D46" s="179"/>
      <c r="E46" s="181"/>
      <c r="F46" s="186"/>
      <c r="G46" s="186">
        <f>SUM(G47:G48)</f>
        <v>0</v>
      </c>
      <c r="H46" s="186"/>
      <c r="I46" s="186">
        <f>SUM(I47:I48)</f>
        <v>0</v>
      </c>
      <c r="J46" s="186"/>
      <c r="K46" s="186">
        <f>SUM(K47:K48)</f>
        <v>2320</v>
      </c>
      <c r="L46" s="186"/>
      <c r="M46" s="186">
        <f>SUM(M47:M48)</f>
        <v>0</v>
      </c>
      <c r="N46" s="186"/>
      <c r="O46" s="186">
        <f>SUM(O47:O48)</f>
        <v>0</v>
      </c>
      <c r="P46" s="186"/>
      <c r="Q46" s="186">
        <f>SUM(Q47:Q48)</f>
        <v>0</v>
      </c>
      <c r="R46" s="187"/>
      <c r="S46" s="186"/>
      <c r="AE46" t="s">
        <v>99</v>
      </c>
    </row>
    <row r="47" spans="1:60" outlineLevel="1" x14ac:dyDescent="0.2">
      <c r="A47" s="165">
        <v>30</v>
      </c>
      <c r="B47" s="176" t="s">
        <v>145</v>
      </c>
      <c r="C47" s="193" t="s">
        <v>146</v>
      </c>
      <c r="D47" s="178" t="s">
        <v>134</v>
      </c>
      <c r="E47" s="198">
        <v>3</v>
      </c>
      <c r="F47" s="201"/>
      <c r="G47" s="184">
        <f>E47*F47</f>
        <v>0</v>
      </c>
      <c r="H47" s="184">
        <v>0</v>
      </c>
      <c r="I47" s="184">
        <f>E47*H47</f>
        <v>0</v>
      </c>
      <c r="J47" s="184">
        <v>600</v>
      </c>
      <c r="K47" s="184">
        <f>E47*J47</f>
        <v>1800</v>
      </c>
      <c r="L47" s="184">
        <v>21</v>
      </c>
      <c r="M47" s="184">
        <f>G47*(1+L47/100)</f>
        <v>0</v>
      </c>
      <c r="N47" s="184">
        <v>0</v>
      </c>
      <c r="O47" s="184">
        <f>E47*N47</f>
        <v>0</v>
      </c>
      <c r="P47" s="184">
        <v>0</v>
      </c>
      <c r="Q47" s="184">
        <f>E47*P47</f>
        <v>0</v>
      </c>
      <c r="R47" s="185"/>
      <c r="S47" s="184" t="s">
        <v>103</v>
      </c>
      <c r="T47" s="164"/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 t="s">
        <v>140</v>
      </c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</row>
    <row r="48" spans="1:60" outlineLevel="1" x14ac:dyDescent="0.2">
      <c r="A48" s="165">
        <v>31</v>
      </c>
      <c r="B48" s="176" t="s">
        <v>147</v>
      </c>
      <c r="C48" s="193" t="s">
        <v>148</v>
      </c>
      <c r="D48" s="178" t="s">
        <v>134</v>
      </c>
      <c r="E48" s="198">
        <v>2</v>
      </c>
      <c r="F48" s="201"/>
      <c r="G48" s="184">
        <f>E48*F48</f>
        <v>0</v>
      </c>
      <c r="H48" s="184">
        <v>0</v>
      </c>
      <c r="I48" s="184">
        <f>E48*H48</f>
        <v>0</v>
      </c>
      <c r="J48" s="184">
        <v>260</v>
      </c>
      <c r="K48" s="184">
        <f>E48*J48</f>
        <v>520</v>
      </c>
      <c r="L48" s="184">
        <v>21</v>
      </c>
      <c r="M48" s="184">
        <f>G48*(1+L48/100)</f>
        <v>0</v>
      </c>
      <c r="N48" s="184">
        <v>0</v>
      </c>
      <c r="O48" s="184">
        <f>E48*N48</f>
        <v>0</v>
      </c>
      <c r="P48" s="184">
        <v>0</v>
      </c>
      <c r="Q48" s="184">
        <f>E48*P48</f>
        <v>0</v>
      </c>
      <c r="R48" s="185"/>
      <c r="S48" s="184" t="s">
        <v>103</v>
      </c>
      <c r="T48" s="164"/>
      <c r="U48" s="164"/>
      <c r="V48" s="164"/>
      <c r="W48" s="164"/>
      <c r="X48" s="164"/>
      <c r="Y48" s="164"/>
      <c r="Z48" s="164"/>
      <c r="AA48" s="164"/>
      <c r="AB48" s="164"/>
      <c r="AC48" s="164"/>
      <c r="AD48" s="164"/>
      <c r="AE48" s="164" t="s">
        <v>140</v>
      </c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</row>
    <row r="49" spans="1:60" x14ac:dyDescent="0.2">
      <c r="A49" s="172" t="s">
        <v>98</v>
      </c>
      <c r="B49" s="177" t="s">
        <v>55</v>
      </c>
      <c r="C49" s="194" t="s">
        <v>56</v>
      </c>
      <c r="D49" s="179"/>
      <c r="E49" s="181"/>
      <c r="F49" s="186"/>
      <c r="G49" s="186">
        <f>SUM(G50:G50)</f>
        <v>0</v>
      </c>
      <c r="H49" s="186"/>
      <c r="I49" s="186">
        <f>SUM(I50:I50)</f>
        <v>0</v>
      </c>
      <c r="J49" s="186"/>
      <c r="K49" s="186">
        <f>SUM(K50:K50)</f>
        <v>1000</v>
      </c>
      <c r="L49" s="186"/>
      <c r="M49" s="186">
        <f>SUM(M50:M50)</f>
        <v>0</v>
      </c>
      <c r="N49" s="186"/>
      <c r="O49" s="186">
        <f>SUM(O50:O50)</f>
        <v>0</v>
      </c>
      <c r="P49" s="186"/>
      <c r="Q49" s="186">
        <f>SUM(Q50:Q50)</f>
        <v>0</v>
      </c>
      <c r="R49" s="187"/>
      <c r="S49" s="186"/>
      <c r="AE49" t="s">
        <v>99</v>
      </c>
    </row>
    <row r="50" spans="1:60" outlineLevel="1" x14ac:dyDescent="0.2">
      <c r="A50" s="165">
        <v>32</v>
      </c>
      <c r="B50" s="176" t="s">
        <v>149</v>
      </c>
      <c r="C50" s="193" t="s">
        <v>150</v>
      </c>
      <c r="D50" s="178" t="s">
        <v>151</v>
      </c>
      <c r="E50" s="198">
        <v>100</v>
      </c>
      <c r="F50" s="201"/>
      <c r="G50" s="184">
        <f>E50*F50</f>
        <v>0</v>
      </c>
      <c r="H50" s="184">
        <v>0</v>
      </c>
      <c r="I50" s="184">
        <f>E50*H50</f>
        <v>0</v>
      </c>
      <c r="J50" s="184">
        <v>10</v>
      </c>
      <c r="K50" s="184">
        <f>E50*J50</f>
        <v>1000</v>
      </c>
      <c r="L50" s="184">
        <v>21</v>
      </c>
      <c r="M50" s="184">
        <f>G50*(1+L50/100)</f>
        <v>0</v>
      </c>
      <c r="N50" s="184">
        <v>0</v>
      </c>
      <c r="O50" s="184">
        <f>E50*N50</f>
        <v>0</v>
      </c>
      <c r="P50" s="184">
        <v>0</v>
      </c>
      <c r="Q50" s="184">
        <f>E50*P50</f>
        <v>0</v>
      </c>
      <c r="R50" s="185"/>
      <c r="S50" s="184" t="s">
        <v>103</v>
      </c>
      <c r="T50" s="164"/>
      <c r="U50" s="164"/>
      <c r="V50" s="164"/>
      <c r="W50" s="164"/>
      <c r="X50" s="164"/>
      <c r="Y50" s="164"/>
      <c r="Z50" s="164"/>
      <c r="AA50" s="164"/>
      <c r="AB50" s="164"/>
      <c r="AC50" s="164"/>
      <c r="AD50" s="164"/>
      <c r="AE50" s="164" t="s">
        <v>140</v>
      </c>
      <c r="AF50" s="164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</row>
    <row r="51" spans="1:60" x14ac:dyDescent="0.2">
      <c r="A51" s="172" t="s">
        <v>98</v>
      </c>
      <c r="B51" s="177" t="s">
        <v>51</v>
      </c>
      <c r="C51" s="194" t="s">
        <v>52</v>
      </c>
      <c r="D51" s="179"/>
      <c r="E51" s="181"/>
      <c r="F51" s="186"/>
      <c r="G51" s="186">
        <f>SUM(G52:G54)</f>
        <v>0</v>
      </c>
      <c r="H51" s="186"/>
      <c r="I51" s="186">
        <f>SUM(I52:I53)</f>
        <v>0</v>
      </c>
      <c r="J51" s="186"/>
      <c r="K51" s="186">
        <f>SUM(K52:K53)</f>
        <v>4400</v>
      </c>
      <c r="L51" s="186"/>
      <c r="M51" s="186">
        <f>SUM(M52:M53)</f>
        <v>0</v>
      </c>
      <c r="N51" s="186"/>
      <c r="O51" s="186">
        <f>SUM(O52:O53)</f>
        <v>0</v>
      </c>
      <c r="P51" s="186"/>
      <c r="Q51" s="186">
        <f>SUM(Q52:Q53)</f>
        <v>0</v>
      </c>
      <c r="R51" s="187"/>
      <c r="S51" s="186"/>
      <c r="AE51" t="s">
        <v>99</v>
      </c>
    </row>
    <row r="52" spans="1:60" outlineLevel="1" x14ac:dyDescent="0.2">
      <c r="A52" s="165">
        <v>33</v>
      </c>
      <c r="B52" s="176" t="s">
        <v>152</v>
      </c>
      <c r="C52" s="193" t="s">
        <v>153</v>
      </c>
      <c r="D52" s="178" t="s">
        <v>134</v>
      </c>
      <c r="E52" s="198">
        <v>8</v>
      </c>
      <c r="F52" s="201"/>
      <c r="G52" s="184">
        <f>E52*F52</f>
        <v>0</v>
      </c>
      <c r="H52" s="184">
        <v>0</v>
      </c>
      <c r="I52" s="184">
        <f>E52*H52</f>
        <v>0</v>
      </c>
      <c r="J52" s="184">
        <v>400</v>
      </c>
      <c r="K52" s="184">
        <f>E52*J52</f>
        <v>3200</v>
      </c>
      <c r="L52" s="184">
        <v>21</v>
      </c>
      <c r="M52" s="184">
        <f>G52*(1+L52/100)</f>
        <v>0</v>
      </c>
      <c r="N52" s="184">
        <v>0</v>
      </c>
      <c r="O52" s="184">
        <f>E52*N52</f>
        <v>0</v>
      </c>
      <c r="P52" s="184">
        <v>0</v>
      </c>
      <c r="Q52" s="184">
        <f>E52*P52</f>
        <v>0</v>
      </c>
      <c r="R52" s="185"/>
      <c r="S52" s="184" t="s">
        <v>103</v>
      </c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 t="s">
        <v>154</v>
      </c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</row>
    <row r="53" spans="1:60" outlineLevel="1" x14ac:dyDescent="0.2">
      <c r="A53" s="165">
        <v>34</v>
      </c>
      <c r="B53" s="176" t="s">
        <v>155</v>
      </c>
      <c r="C53" s="193" t="s">
        <v>156</v>
      </c>
      <c r="D53" s="178" t="s">
        <v>134</v>
      </c>
      <c r="E53" s="198">
        <v>3</v>
      </c>
      <c r="F53" s="201"/>
      <c r="G53" s="184">
        <f>E53*F53</f>
        <v>0</v>
      </c>
      <c r="H53" s="184">
        <v>0</v>
      </c>
      <c r="I53" s="184">
        <f>E53*H53</f>
        <v>0</v>
      </c>
      <c r="J53" s="184">
        <v>400</v>
      </c>
      <c r="K53" s="184">
        <f>E53*J53</f>
        <v>1200</v>
      </c>
      <c r="L53" s="184">
        <v>21</v>
      </c>
      <c r="M53" s="184">
        <f>G53*(1+L53/100)</f>
        <v>0</v>
      </c>
      <c r="N53" s="184">
        <v>0</v>
      </c>
      <c r="O53" s="184">
        <f>E53*N53</f>
        <v>0</v>
      </c>
      <c r="P53" s="184">
        <v>0</v>
      </c>
      <c r="Q53" s="184">
        <f>E53*P53</f>
        <v>0</v>
      </c>
      <c r="R53" s="185"/>
      <c r="S53" s="184" t="s">
        <v>103</v>
      </c>
      <c r="T53" s="164"/>
      <c r="U53" s="164"/>
      <c r="V53" s="164"/>
      <c r="W53" s="164"/>
      <c r="X53" s="164"/>
      <c r="Y53" s="164"/>
      <c r="Z53" s="164"/>
      <c r="AA53" s="164"/>
      <c r="AB53" s="164"/>
      <c r="AC53" s="164"/>
      <c r="AD53" s="164"/>
      <c r="AE53" s="164" t="s">
        <v>154</v>
      </c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4"/>
      <c r="BD53" s="164"/>
      <c r="BE53" s="164"/>
      <c r="BF53" s="164"/>
      <c r="BG53" s="164"/>
      <c r="BH53" s="164"/>
    </row>
    <row r="54" spans="1:60" outlineLevel="1" x14ac:dyDescent="0.2">
      <c r="A54" s="165">
        <v>35</v>
      </c>
      <c r="B54" s="176"/>
      <c r="C54" s="193" t="s">
        <v>185</v>
      </c>
      <c r="D54" s="178" t="s">
        <v>134</v>
      </c>
      <c r="E54" s="198">
        <v>1</v>
      </c>
      <c r="F54" s="201"/>
      <c r="G54" s="184">
        <f>E54*F54</f>
        <v>0</v>
      </c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5"/>
      <c r="S54" s="184"/>
      <c r="T54" s="164"/>
      <c r="U54" s="164"/>
      <c r="V54" s="164"/>
      <c r="W54" s="164"/>
      <c r="X54" s="164"/>
      <c r="Y54" s="164"/>
      <c r="Z54" s="164"/>
      <c r="AA54" s="164"/>
      <c r="AB54" s="164"/>
      <c r="AC54" s="164"/>
      <c r="AD54" s="164"/>
      <c r="AE54" s="164"/>
      <c r="AF54" s="164"/>
      <c r="AG54" s="164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  <c r="BF54" s="164"/>
      <c r="BG54" s="164"/>
      <c r="BH54" s="164"/>
    </row>
    <row r="55" spans="1:60" x14ac:dyDescent="0.2">
      <c r="A55" s="172" t="s">
        <v>98</v>
      </c>
      <c r="B55" s="177" t="s">
        <v>59</v>
      </c>
      <c r="C55" s="194" t="s">
        <v>60</v>
      </c>
      <c r="D55" s="179"/>
      <c r="E55" s="181"/>
      <c r="F55" s="186"/>
      <c r="G55" s="186">
        <f>SUM(G56:G58)</f>
        <v>0</v>
      </c>
      <c r="H55" s="186"/>
      <c r="I55" s="186">
        <f>SUM(I56:I56)</f>
        <v>712.71</v>
      </c>
      <c r="J55" s="186"/>
      <c r="K55" s="186">
        <f>SUM(K56:K56)</f>
        <v>0</v>
      </c>
      <c r="L55" s="186"/>
      <c r="M55" s="186">
        <f>SUM(M56:M56)</f>
        <v>0</v>
      </c>
      <c r="N55" s="186"/>
      <c r="O55" s="186">
        <f>SUM(O56:O56)</f>
        <v>0</v>
      </c>
      <c r="P55" s="186"/>
      <c r="Q55" s="186">
        <f>SUM(Q56:Q56)</f>
        <v>0</v>
      </c>
      <c r="R55" s="187"/>
      <c r="S55" s="186"/>
      <c r="AE55" t="s">
        <v>99</v>
      </c>
    </row>
    <row r="56" spans="1:60" outlineLevel="1" x14ac:dyDescent="0.2">
      <c r="A56" s="165">
        <v>36</v>
      </c>
      <c r="B56" s="176" t="s">
        <v>157</v>
      </c>
      <c r="C56" s="193" t="s">
        <v>176</v>
      </c>
      <c r="D56" s="178" t="s">
        <v>177</v>
      </c>
      <c r="E56" s="198">
        <v>1</v>
      </c>
      <c r="F56" s="201"/>
      <c r="G56" s="184">
        <f>E56*F56</f>
        <v>0</v>
      </c>
      <c r="H56" s="184">
        <v>712.71</v>
      </c>
      <c r="I56" s="184">
        <f>E56*H56</f>
        <v>712.71</v>
      </c>
      <c r="J56" s="184">
        <v>0</v>
      </c>
      <c r="K56" s="184">
        <f>E56*J56</f>
        <v>0</v>
      </c>
      <c r="L56" s="184">
        <v>21</v>
      </c>
      <c r="M56" s="184">
        <f>G56*(1+L56/100)</f>
        <v>0</v>
      </c>
      <c r="N56" s="184">
        <v>0</v>
      </c>
      <c r="O56" s="184">
        <f>E56*N56</f>
        <v>0</v>
      </c>
      <c r="P56" s="184">
        <v>0</v>
      </c>
      <c r="Q56" s="184">
        <f>E56*P56</f>
        <v>0</v>
      </c>
      <c r="R56" s="185"/>
      <c r="S56" s="184" t="s">
        <v>103</v>
      </c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 t="s">
        <v>110</v>
      </c>
      <c r="AF56" s="164"/>
      <c r="AG56" s="164"/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</row>
    <row r="57" spans="1:60" ht="22.5" outlineLevel="1" x14ac:dyDescent="0.2">
      <c r="A57" s="165">
        <v>37</v>
      </c>
      <c r="B57" s="203">
        <v>1771081</v>
      </c>
      <c r="C57" s="193" t="s">
        <v>175</v>
      </c>
      <c r="D57" s="178" t="s">
        <v>102</v>
      </c>
      <c r="E57" s="198">
        <v>1</v>
      </c>
      <c r="F57" s="201"/>
      <c r="G57" s="184">
        <f>E57*F57</f>
        <v>0</v>
      </c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5"/>
      <c r="S57" s="184"/>
      <c r="T57" s="164"/>
      <c r="U57" s="164"/>
      <c r="V57" s="164"/>
      <c r="W57" s="164"/>
      <c r="X57" s="164"/>
      <c r="Y57" s="164"/>
      <c r="Z57" s="164"/>
      <c r="AA57" s="164"/>
      <c r="AB57" s="164"/>
      <c r="AC57" s="164"/>
      <c r="AD57" s="164"/>
      <c r="AE57" s="164"/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</row>
    <row r="58" spans="1:60" ht="22.5" outlineLevel="1" x14ac:dyDescent="0.2">
      <c r="A58" s="165">
        <v>38</v>
      </c>
      <c r="B58" s="176" t="s">
        <v>184</v>
      </c>
      <c r="C58" s="193" t="s">
        <v>183</v>
      </c>
      <c r="D58" s="178" t="s">
        <v>102</v>
      </c>
      <c r="E58" s="198">
        <v>1</v>
      </c>
      <c r="F58" s="201"/>
      <c r="G58" s="184">
        <f>E58*F58</f>
        <v>0</v>
      </c>
      <c r="H58" s="184"/>
      <c r="I58" s="184"/>
      <c r="J58" s="184"/>
      <c r="K58" s="184"/>
      <c r="L58" s="184"/>
      <c r="M58" s="184"/>
      <c r="N58" s="184"/>
      <c r="O58" s="184"/>
      <c r="P58" s="184"/>
      <c r="Q58" s="184"/>
      <c r="R58" s="185"/>
      <c r="S58" s="18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</row>
    <row r="59" spans="1:60" x14ac:dyDescent="0.2">
      <c r="A59" s="172" t="s">
        <v>98</v>
      </c>
      <c r="B59" s="177" t="s">
        <v>63</v>
      </c>
      <c r="C59" s="194" t="s">
        <v>64</v>
      </c>
      <c r="D59" s="179"/>
      <c r="E59" s="181"/>
      <c r="F59" s="186"/>
      <c r="G59" s="186">
        <f>SUM(G60:G61)</f>
        <v>0</v>
      </c>
      <c r="H59" s="186"/>
      <c r="I59" s="186">
        <f>SUM(I60:I60)</f>
        <v>0</v>
      </c>
      <c r="J59" s="186"/>
      <c r="K59" s="186">
        <f>SUM(K60:K60)</f>
        <v>144.5</v>
      </c>
      <c r="L59" s="186"/>
      <c r="M59" s="186">
        <f>SUM(M60:M60)</f>
        <v>0</v>
      </c>
      <c r="N59" s="186"/>
      <c r="O59" s="186">
        <f>SUM(O60:O60)</f>
        <v>0</v>
      </c>
      <c r="P59" s="186"/>
      <c r="Q59" s="186">
        <f>SUM(Q60:Q60)</f>
        <v>0</v>
      </c>
      <c r="R59" s="187"/>
      <c r="S59" s="186"/>
      <c r="AE59" t="s">
        <v>99</v>
      </c>
    </row>
    <row r="60" spans="1:60" outlineLevel="1" x14ac:dyDescent="0.2">
      <c r="A60" s="165">
        <v>39</v>
      </c>
      <c r="B60" s="176" t="s">
        <v>158</v>
      </c>
      <c r="C60" s="193" t="s">
        <v>178</v>
      </c>
      <c r="D60" s="178" t="s">
        <v>177</v>
      </c>
      <c r="E60" s="198">
        <v>1</v>
      </c>
      <c r="F60" s="201"/>
      <c r="G60" s="184">
        <f>E60*F60</f>
        <v>0</v>
      </c>
      <c r="H60" s="184">
        <v>0</v>
      </c>
      <c r="I60" s="184">
        <f>E60*H60</f>
        <v>0</v>
      </c>
      <c r="J60" s="184">
        <v>144.5</v>
      </c>
      <c r="K60" s="184">
        <f>E60*J60</f>
        <v>144.5</v>
      </c>
      <c r="L60" s="184">
        <v>21</v>
      </c>
      <c r="M60" s="184">
        <f>G60*(1+L60/100)</f>
        <v>0</v>
      </c>
      <c r="N60" s="184">
        <v>0</v>
      </c>
      <c r="O60" s="184">
        <f>E60*N60</f>
        <v>0</v>
      </c>
      <c r="P60" s="184">
        <v>0</v>
      </c>
      <c r="Q60" s="184">
        <f>E60*P60</f>
        <v>0</v>
      </c>
      <c r="R60" s="185" t="s">
        <v>159</v>
      </c>
      <c r="S60" s="184" t="s">
        <v>160</v>
      </c>
      <c r="T60" s="164"/>
      <c r="U60" s="164"/>
      <c r="V60" s="164"/>
      <c r="W60" s="164"/>
      <c r="X60" s="164"/>
      <c r="Y60" s="164"/>
      <c r="Z60" s="164"/>
      <c r="AA60" s="164"/>
      <c r="AB60" s="164"/>
      <c r="AC60" s="164"/>
      <c r="AD60" s="164"/>
      <c r="AE60" s="164" t="s">
        <v>121</v>
      </c>
      <c r="AF60" s="164"/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</row>
    <row r="61" spans="1:60" ht="22.5" outlineLevel="1" x14ac:dyDescent="0.2">
      <c r="A61" s="165">
        <v>40</v>
      </c>
      <c r="B61" s="176" t="s">
        <v>179</v>
      </c>
      <c r="C61" s="193" t="s">
        <v>188</v>
      </c>
      <c r="D61" s="178" t="s">
        <v>102</v>
      </c>
      <c r="E61" s="198">
        <v>1</v>
      </c>
      <c r="F61" s="201"/>
      <c r="G61" s="184">
        <f>E61*F61</f>
        <v>0</v>
      </c>
      <c r="H61" s="184"/>
      <c r="I61" s="184"/>
      <c r="J61" s="184"/>
      <c r="K61" s="184"/>
      <c r="L61" s="184"/>
      <c r="M61" s="184"/>
      <c r="N61" s="184"/>
      <c r="O61" s="184"/>
      <c r="P61" s="184"/>
      <c r="Q61" s="184"/>
      <c r="R61" s="185"/>
      <c r="S61" s="18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</row>
    <row r="62" spans="1:60" x14ac:dyDescent="0.2">
      <c r="A62" s="172" t="s">
        <v>98</v>
      </c>
      <c r="B62" s="177" t="s">
        <v>53</v>
      </c>
      <c r="C62" s="194" t="s">
        <v>54</v>
      </c>
      <c r="D62" s="179"/>
      <c r="E62" s="181"/>
      <c r="F62" s="186"/>
      <c r="G62" s="186">
        <f>SUM(G63:G63)</f>
        <v>0</v>
      </c>
      <c r="H62" s="186"/>
      <c r="I62" s="186">
        <f>SUM(I63:I63)</f>
        <v>850.31</v>
      </c>
      <c r="J62" s="186"/>
      <c r="K62" s="186">
        <f>SUM(K63:K63)</f>
        <v>0</v>
      </c>
      <c r="L62" s="186"/>
      <c r="M62" s="186">
        <f>SUM(M63:M63)</f>
        <v>0</v>
      </c>
      <c r="N62" s="186"/>
      <c r="O62" s="186">
        <f>SUM(O63:O63)</f>
        <v>0</v>
      </c>
      <c r="P62" s="186"/>
      <c r="Q62" s="186">
        <f>SUM(Q63:Q63)</f>
        <v>0</v>
      </c>
      <c r="R62" s="187"/>
      <c r="S62" s="186"/>
      <c r="AE62" t="s">
        <v>99</v>
      </c>
    </row>
    <row r="63" spans="1:60" outlineLevel="1" x14ac:dyDescent="0.2">
      <c r="A63" s="165">
        <v>41</v>
      </c>
      <c r="B63" s="176" t="s">
        <v>161</v>
      </c>
      <c r="C63" s="193" t="s">
        <v>162</v>
      </c>
      <c r="D63" s="178" t="s">
        <v>102</v>
      </c>
      <c r="E63" s="198">
        <v>1</v>
      </c>
      <c r="F63" s="201"/>
      <c r="G63" s="184">
        <f>E63*F63</f>
        <v>0</v>
      </c>
      <c r="H63" s="184">
        <v>850.31</v>
      </c>
      <c r="I63" s="184">
        <f>E63*H63</f>
        <v>850.31</v>
      </c>
      <c r="J63" s="184">
        <v>0</v>
      </c>
      <c r="K63" s="184">
        <f>E63*J63</f>
        <v>0</v>
      </c>
      <c r="L63" s="184">
        <v>21</v>
      </c>
      <c r="M63" s="184">
        <f>G63*(1+L63/100)</f>
        <v>0</v>
      </c>
      <c r="N63" s="184">
        <v>0</v>
      </c>
      <c r="O63" s="184">
        <f>E63*N63</f>
        <v>0</v>
      </c>
      <c r="P63" s="184">
        <v>0</v>
      </c>
      <c r="Q63" s="184">
        <f>E63*P63</f>
        <v>0</v>
      </c>
      <c r="R63" s="185"/>
      <c r="S63" s="184" t="s">
        <v>103</v>
      </c>
      <c r="T63" s="164"/>
      <c r="U63" s="164"/>
      <c r="V63" s="164"/>
      <c r="W63" s="164"/>
      <c r="X63" s="164"/>
      <c r="Y63" s="164"/>
      <c r="Z63" s="164"/>
      <c r="AA63" s="164"/>
      <c r="AB63" s="164"/>
      <c r="AC63" s="164"/>
      <c r="AD63" s="164"/>
      <c r="AE63" s="164" t="s">
        <v>110</v>
      </c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</row>
    <row r="64" spans="1:60" x14ac:dyDescent="0.2">
      <c r="A64" s="172" t="s">
        <v>98</v>
      </c>
      <c r="B64" s="177" t="s">
        <v>73</v>
      </c>
      <c r="C64" s="194" t="s">
        <v>74</v>
      </c>
      <c r="D64" s="179"/>
      <c r="E64" s="181"/>
      <c r="F64" s="186"/>
      <c r="G64" s="186">
        <f>SUM(G65:G65)</f>
        <v>0</v>
      </c>
      <c r="H64" s="186"/>
      <c r="I64" s="186">
        <f>SUM(I65:I65)</f>
        <v>0</v>
      </c>
      <c r="J64" s="186"/>
      <c r="K64" s="186">
        <f>SUM(K65:K65)</f>
        <v>1000</v>
      </c>
      <c r="L64" s="186"/>
      <c r="M64" s="186">
        <f>SUM(M65:M65)</f>
        <v>0</v>
      </c>
      <c r="N64" s="186"/>
      <c r="O64" s="186">
        <f>SUM(O65:O65)</f>
        <v>0</v>
      </c>
      <c r="P64" s="186"/>
      <c r="Q64" s="186">
        <f>SUM(Q65:Q65)</f>
        <v>0</v>
      </c>
      <c r="R64" s="187"/>
      <c r="S64" s="186"/>
      <c r="AE64" t="s">
        <v>99</v>
      </c>
    </row>
    <row r="65" spans="1:60" outlineLevel="1" x14ac:dyDescent="0.2">
      <c r="A65" s="188">
        <v>42</v>
      </c>
      <c r="B65" s="189" t="s">
        <v>163</v>
      </c>
      <c r="C65" s="195" t="s">
        <v>164</v>
      </c>
      <c r="D65" s="190" t="s">
        <v>134</v>
      </c>
      <c r="E65" s="199">
        <v>2</v>
      </c>
      <c r="F65" s="204"/>
      <c r="G65" s="191">
        <f>E65*F65</f>
        <v>0</v>
      </c>
      <c r="H65" s="191">
        <v>0</v>
      </c>
      <c r="I65" s="191">
        <f>E65*H65</f>
        <v>0</v>
      </c>
      <c r="J65" s="191">
        <v>500</v>
      </c>
      <c r="K65" s="191">
        <f>E65*J65</f>
        <v>1000</v>
      </c>
      <c r="L65" s="191">
        <v>21</v>
      </c>
      <c r="M65" s="191">
        <f>G65*(1+L65/100)</f>
        <v>0</v>
      </c>
      <c r="N65" s="191">
        <v>0</v>
      </c>
      <c r="O65" s="191">
        <f>E65*N65</f>
        <v>0</v>
      </c>
      <c r="P65" s="191">
        <v>0</v>
      </c>
      <c r="Q65" s="191">
        <f>E65*P65</f>
        <v>0</v>
      </c>
      <c r="R65" s="192" t="s">
        <v>165</v>
      </c>
      <c r="S65" s="191" t="s">
        <v>103</v>
      </c>
      <c r="T65" s="164"/>
      <c r="U65" s="164"/>
      <c r="V65" s="164"/>
      <c r="W65" s="164"/>
      <c r="X65" s="164"/>
      <c r="Y65" s="164"/>
      <c r="Z65" s="164"/>
      <c r="AA65" s="164"/>
      <c r="AB65" s="164"/>
      <c r="AC65" s="164"/>
      <c r="AD65" s="164"/>
      <c r="AE65" s="164" t="s">
        <v>121</v>
      </c>
      <c r="AF65" s="164"/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  <c r="AX65" s="164"/>
      <c r="AY65" s="164"/>
      <c r="AZ65" s="164"/>
      <c r="BA65" s="164"/>
      <c r="BB65" s="164"/>
      <c r="BC65" s="164"/>
      <c r="BD65" s="164"/>
      <c r="BE65" s="164"/>
      <c r="BF65" s="164"/>
      <c r="BG65" s="164"/>
      <c r="BH65" s="164"/>
    </row>
    <row r="66" spans="1:60" x14ac:dyDescent="0.2">
      <c r="A66" s="6"/>
      <c r="B66" s="7" t="s">
        <v>166</v>
      </c>
      <c r="C66" s="196" t="s">
        <v>166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AC66">
        <v>15</v>
      </c>
      <c r="AD66">
        <v>21</v>
      </c>
    </row>
    <row r="67" spans="1:60" x14ac:dyDescent="0.2">
      <c r="C67" s="197"/>
      <c r="AE67" t="s">
        <v>167</v>
      </c>
    </row>
    <row r="68" spans="1:60" x14ac:dyDescent="0.2">
      <c r="G68" s="200"/>
    </row>
    <row r="69" spans="1:60" x14ac:dyDescent="0.2">
      <c r="G69" s="20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ypDokumentu xmlns="84476afb-b4a4-4867-93c2-210fc415d330">1</TypDokumentu>
    <Stav xmlns="84476afb-b4a4-4867-93c2-210fc415d330">Dokončený</Stav>
    <ZakazkaID xmlns="84476afb-b4a4-4867-93c2-210fc415d330">10130</ZakazkaI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89B9F9C7AB194AA610FF09E0E9D7F2" ma:contentTypeVersion="10" ma:contentTypeDescription="Vytvoří nový dokument" ma:contentTypeScope="" ma:versionID="1a966c23f6c91d91ff6c101a84dae91d">
  <xsd:schema xmlns:xsd="http://www.w3.org/2001/XMLSchema" xmlns:xs="http://www.w3.org/2001/XMLSchema" xmlns:p="http://schemas.microsoft.com/office/2006/metadata/properties" xmlns:ns2="84476afb-b4a4-4867-93c2-210fc415d330" targetNamespace="http://schemas.microsoft.com/office/2006/metadata/properties" ma:root="true" ma:fieldsID="f698a9acf9015ce650706df2e951125a" ns2:_="">
    <xsd:import namespace="84476afb-b4a4-4867-93c2-210fc415d330"/>
    <xsd:element name="properties">
      <xsd:complexType>
        <xsd:sequence>
          <xsd:element name="documentManagement">
            <xsd:complexType>
              <xsd:all>
                <xsd:element ref="ns2:TypDokumentu"/>
                <xsd:element ref="ns2:ZakazkaID"/>
                <xsd:element ref="ns2:Typ_x0020_dokumentu_x003a_JePovinnyText" minOccurs="0"/>
                <xsd:element ref="ns2:Stav"/>
                <xsd:element ref="ns2:Typ_x0020_dokumentu_x003a_ZobrazitStatusTex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476afb-b4a4-4867-93c2-210fc415d330" elementFormDefault="qualified">
    <xsd:import namespace="http://schemas.microsoft.com/office/2006/documentManagement/types"/>
    <xsd:import namespace="http://schemas.microsoft.com/office/infopath/2007/PartnerControls"/>
    <xsd:element name="TypDokumentu" ma:index="8" ma:displayName="Typ dokumentu" ma:list="{56e89328-9c0a-4cf4-9c4d-1bdc1cbd68d7}" ma:internalName="TypDokumentu" ma:readOnly="false" ma:showField="Title">
      <xsd:simpleType>
        <xsd:restriction base="dms:Lookup"/>
      </xsd:simpleType>
    </xsd:element>
    <xsd:element name="ZakazkaID" ma:index="9" ma:displayName="ZakazkaID" ma:internalName="ZakazkaID">
      <xsd:simpleType>
        <xsd:restriction base="dms:Text">
          <xsd:maxLength value="4"/>
        </xsd:restriction>
      </xsd:simpleType>
    </xsd:element>
    <xsd:element name="Typ_x0020_dokumentu_x003a_JePovinnyText" ma:index="10" nillable="true" ma:displayName="Typ dokumentu:JePovinnyText" ma:list="{56e89328-9c0a-4cf4-9c4d-1bdc1cbd68d7}" ma:internalName="Typ_x0020_dokumentu_x003a_JePovinnyText" ma:readOnly="true" ma:showField="JePovinnyText" ma:web="17d609da-6541-4499-88a0-6a930b4a5f82">
      <xsd:simpleType>
        <xsd:restriction base="dms:Lookup"/>
      </xsd:simpleType>
    </xsd:element>
    <xsd:element name="Stav" ma:index="12" ma:displayName="Stav" ma:default="Nedokončený" ma:format="Dropdown" ma:internalName="Stav">
      <xsd:simpleType>
        <xsd:restriction base="dms:Choice">
          <xsd:enumeration value="Nedokončený"/>
          <xsd:enumeration value="Dokončený"/>
        </xsd:restriction>
      </xsd:simpleType>
    </xsd:element>
    <xsd:element name="Typ_x0020_dokumentu_x003a_ZobrazitStatusText" ma:index="13" nillable="true" ma:displayName="Typ dokumentu:ZobrazitStatusText" ma:list="{56e89328-9c0a-4cf4-9c4d-1bdc1cbd68d7}" ma:internalName="Typ_x0020_dokumentu_x003a_ZobrazitStatusText" ma:readOnly="true" ma:showField="ZobrazitStatusText" ma:web="17d609da-6541-4499-88a0-6a930b4a5f82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ED62C7-85E7-4052-9807-C36F0F7887D2}">
  <ds:schemaRefs>
    <ds:schemaRef ds:uri="http://purl.org/dc/terms/"/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dcmitype/"/>
    <ds:schemaRef ds:uri="84476afb-b4a4-4867-93c2-210fc415d330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C227259D-37C2-47A6-BBEB-F21198E39E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476afb-b4a4-4867-93c2-210fc415d3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D37A4D3-2D52-41E8-AE16-1AE9FD83A4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01 R144565621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R144565621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4565-rozpočet MaR smluvní</dc:title>
  <dc:creator>Koudelka Antonín (SYNERGA)</dc:creator>
  <cp:lastModifiedBy>Pavelková</cp:lastModifiedBy>
  <cp:lastPrinted>2014-09-29T11:07:06Z</cp:lastPrinted>
  <dcterms:created xsi:type="dcterms:W3CDTF">2009-04-08T07:15:50Z</dcterms:created>
  <dcterms:modified xsi:type="dcterms:W3CDTF">2014-10-08T09:31:01Z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0x0101009889B9F9C7AB194AA610FF09E0E9D7F2</vt:lpwstr>
  </property>
  <property fmtid="{D5CDD505-2E9C-101B-9397-08002B2CF9AE}" pid="3" name="WorkflowChangePath">
    <vt:lpwstr>c0ecdfa1-52d8-4b5b-9b80-7802aa9b0296,4;</vt:lpwstr>
  </property>
</Properties>
</file>